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Y:\Kar\6-IBE\PIDcare\"/>
    </mc:Choice>
  </mc:AlternateContent>
  <xr:revisionPtr revIDLastSave="0" documentId="13_ncr:1_{EC447010-405C-4447-A5BF-24C86155D2F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Antibiotika" sheetId="2" r:id="rId1"/>
    <sheet name="Uträkning dagar" sheetId="3" r:id="rId2"/>
    <sheet name="Immglobulinbeh mg kg vecka" sheetId="4" r:id="rId3"/>
    <sheet name="Dolt" sheetId="6" state="hidden" r:id="rId4"/>
  </sheets>
  <definedNames>
    <definedName name="_xlnm._FilterDatabase" localSheetId="0" hidden="1">Antibiotika!$C$11:$G$112</definedName>
    <definedName name="_xlnm.Print_Area" localSheetId="0">Antibiotika!$D$11:$F$109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0" i="2" l="1"/>
  <c r="C98" i="2"/>
  <c r="C40" i="2"/>
  <c r="G31" i="3"/>
  <c r="D33" i="3"/>
  <c r="E33" i="3"/>
  <c r="H10" i="4"/>
  <c r="B8" i="6"/>
  <c r="C13" i="4"/>
  <c r="C14" i="4"/>
  <c r="B13" i="6"/>
  <c r="F13" i="3"/>
  <c r="C77" i="2"/>
  <c r="C78" i="2"/>
  <c r="C79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F9" i="2"/>
  <c r="E9" i="2"/>
  <c r="D9" i="2"/>
  <c r="E22" i="3"/>
  <c r="L34" i="3"/>
  <c r="L35" i="3"/>
  <c r="L33" i="3"/>
  <c r="L31" i="3"/>
  <c r="L30" i="3"/>
  <c r="H14" i="4"/>
  <c r="H18" i="4"/>
  <c r="H13" i="4"/>
  <c r="H12" i="4"/>
  <c r="H19" i="4"/>
  <c r="L32" i="3"/>
  <c r="H21" i="4"/>
  <c r="H20" i="4"/>
  <c r="H15" i="4"/>
  <c r="H16" i="4"/>
  <c r="H17" i="4"/>
  <c r="H11" i="4"/>
</calcChain>
</file>

<file path=xl/sharedStrings.xml><?xml version="1.0" encoding="utf-8"?>
<sst xmlns="http://schemas.openxmlformats.org/spreadsheetml/2006/main" count="472" uniqueCount="266">
  <si>
    <t>Kortnamn</t>
  </si>
  <si>
    <t>Namn</t>
  </si>
  <si>
    <t>Grupp</t>
  </si>
  <si>
    <t>ATC-nr</t>
  </si>
  <si>
    <t>Substans</t>
  </si>
  <si>
    <t>Doxycyklin</t>
  </si>
  <si>
    <t>Tetracykliner</t>
  </si>
  <si>
    <t>J01AA02</t>
  </si>
  <si>
    <t>Doxycyclin</t>
  </si>
  <si>
    <t>Doxyferm</t>
  </si>
  <si>
    <t>Oracea</t>
  </si>
  <si>
    <t>Vibranord</t>
  </si>
  <si>
    <t>Lymecycline</t>
  </si>
  <si>
    <t>J01AA04</t>
  </si>
  <si>
    <t>Lymecyclin</t>
  </si>
  <si>
    <t>Tetralysal</t>
  </si>
  <si>
    <t>Tetracyklin</t>
  </si>
  <si>
    <t>J01AA07</t>
  </si>
  <si>
    <t>Tygacil</t>
  </si>
  <si>
    <t>J01AA12</t>
  </si>
  <si>
    <t>Tigecyklin</t>
  </si>
  <si>
    <t>Doktacillin</t>
  </si>
  <si>
    <t>Penicilliner med utvidgat spektrum</t>
  </si>
  <si>
    <t>J01CA01</t>
  </si>
  <si>
    <t>Ampicillin</t>
  </si>
  <si>
    <t>Amimox</t>
  </si>
  <si>
    <t>J01CA04</t>
  </si>
  <si>
    <t>Amoxicillin</t>
  </si>
  <si>
    <t>Imacillin</t>
  </si>
  <si>
    <t>Penomax</t>
  </si>
  <si>
    <t>J01CA08</t>
  </si>
  <si>
    <t>Pivmecillinam</t>
  </si>
  <si>
    <t>Selexid</t>
  </si>
  <si>
    <t>Bencylpenicillin</t>
  </si>
  <si>
    <t>Betalaktamaskänsliga penicilliner</t>
  </si>
  <si>
    <t>J01CE01</t>
  </si>
  <si>
    <t>Bensylpenicillin</t>
  </si>
  <si>
    <t>Benzylpenicillin</t>
  </si>
  <si>
    <t>Avopenin</t>
  </si>
  <si>
    <t>J01CE02</t>
  </si>
  <si>
    <t>Fenoximetylpenicillin</t>
  </si>
  <si>
    <t>Kåvepenin</t>
  </si>
  <si>
    <t>Tikacillin</t>
  </si>
  <si>
    <t>Cloxacillin</t>
  </si>
  <si>
    <t>Betalaktamasresistenta penicilliner</t>
  </si>
  <si>
    <t>J01CF02</t>
  </si>
  <si>
    <t>Kloxacillin</t>
  </si>
  <si>
    <t>Ekvacillin</t>
  </si>
  <si>
    <t>Flucloxacillin</t>
  </si>
  <si>
    <t>J01CF05</t>
  </si>
  <si>
    <t>Flukloxacillin</t>
  </si>
  <si>
    <t>Heracillin</t>
  </si>
  <si>
    <t>Amoxicillin/Clavulacic acid</t>
  </si>
  <si>
    <t>Komb- av penicil., inkl kom. m betalaktamashäm.</t>
  </si>
  <si>
    <t>J01CR02</t>
  </si>
  <si>
    <t>Amoxicillin, Klavulansyra</t>
  </si>
  <si>
    <t>Bioclavid</t>
  </si>
  <si>
    <t>Joclavox</t>
  </si>
  <si>
    <t>Spektramox</t>
  </si>
  <si>
    <t>Piperacillin/Tazobactam</t>
  </si>
  <si>
    <t>J01CR05</t>
  </si>
  <si>
    <t>Piperacillin, Tazobaktam</t>
  </si>
  <si>
    <t>Keflex</t>
  </si>
  <si>
    <t>Cefalosporiner</t>
  </si>
  <si>
    <t>J01DB01</t>
  </si>
  <si>
    <t>Cefalexin</t>
  </si>
  <si>
    <t>Cefadroxil</t>
  </si>
  <si>
    <t>J01DB05</t>
  </si>
  <si>
    <t>Cefamox</t>
  </si>
  <si>
    <t>Cefuroxim</t>
  </si>
  <si>
    <t>J01DC02</t>
  </si>
  <si>
    <t>Zinacef</t>
  </si>
  <si>
    <t>Cefotaxim</t>
  </si>
  <si>
    <t>J01DD01</t>
  </si>
  <si>
    <t>Cefotaxime</t>
  </si>
  <si>
    <t>Claforan</t>
  </si>
  <si>
    <t>Ceftazidin</t>
  </si>
  <si>
    <t>J01DD02</t>
  </si>
  <si>
    <t>Ceftazidim</t>
  </si>
  <si>
    <t>Fortum</t>
  </si>
  <si>
    <t>Cefonova</t>
  </si>
  <si>
    <t>J01DD04</t>
  </si>
  <si>
    <t>Ceftriaxon</t>
  </si>
  <si>
    <t>Rocephalin</t>
  </si>
  <si>
    <t>Cedax</t>
  </si>
  <si>
    <t>J01DD14</t>
  </si>
  <si>
    <t>Ceftibuten</t>
  </si>
  <si>
    <t>Rocephalin med lidokain</t>
  </si>
  <si>
    <t>J01DD54</t>
  </si>
  <si>
    <t>Azactam</t>
  </si>
  <si>
    <t>Monobaktamer</t>
  </si>
  <si>
    <t>J01DF01</t>
  </si>
  <si>
    <t>Aztreonam</t>
  </si>
  <si>
    <t>Cayston</t>
  </si>
  <si>
    <t>Meronem</t>
  </si>
  <si>
    <t>Karbapenemer</t>
  </si>
  <si>
    <t>J01DH02</t>
  </si>
  <si>
    <t>Meropenem</t>
  </si>
  <si>
    <t>Invanz</t>
  </si>
  <si>
    <t>J01DH03</t>
  </si>
  <si>
    <t>Ertapenem</t>
  </si>
  <si>
    <t>Doribax</t>
  </si>
  <si>
    <t>J01DH04</t>
  </si>
  <si>
    <t>Doripenem</t>
  </si>
  <si>
    <t>Campenam</t>
  </si>
  <si>
    <t>J01DH51</t>
  </si>
  <si>
    <t>Cilastatin, Imipenem</t>
  </si>
  <si>
    <t>Imipenem</t>
  </si>
  <si>
    <t>Tienam</t>
  </si>
  <si>
    <t>Zinforo</t>
  </si>
  <si>
    <t>J01DI02</t>
  </si>
  <si>
    <t>Ceftarolinfosamil</t>
  </si>
  <si>
    <t>Trimetoprim</t>
  </si>
  <si>
    <t>Sulfonamid och trimetoprim komb</t>
  </si>
  <si>
    <t>J01EA01</t>
  </si>
  <si>
    <t>Sulfametoxazol, Trimetoprim</t>
  </si>
  <si>
    <t>Bactrim</t>
  </si>
  <si>
    <t>J01EE01</t>
  </si>
  <si>
    <t>Bactrim forte</t>
  </si>
  <si>
    <t>Eusaprim</t>
  </si>
  <si>
    <t>Eusaprim forte</t>
  </si>
  <si>
    <t>Abboticin</t>
  </si>
  <si>
    <t>Makrolider</t>
  </si>
  <si>
    <t>J01FA01</t>
  </si>
  <si>
    <t>Erytromycin</t>
  </si>
  <si>
    <t>Abboticin Novum</t>
  </si>
  <si>
    <t>Ery-Max</t>
  </si>
  <si>
    <t>Roxi Stada</t>
  </si>
  <si>
    <t>J01FA06</t>
  </si>
  <si>
    <t>Roxitromycin</t>
  </si>
  <si>
    <t>Roximstad</t>
  </si>
  <si>
    <t>Roxon</t>
  </si>
  <si>
    <t>Surlid</t>
  </si>
  <si>
    <t>Klacid</t>
  </si>
  <si>
    <t>J01FA09</t>
  </si>
  <si>
    <t>Klaritromycin</t>
  </si>
  <si>
    <t>Azithromycin</t>
  </si>
  <si>
    <t>J01FA10</t>
  </si>
  <si>
    <t>Azitromycin</t>
  </si>
  <si>
    <t>Azitromax</t>
  </si>
  <si>
    <t>Azitromycin 2care4</t>
  </si>
  <si>
    <t>Ketek</t>
  </si>
  <si>
    <t>J01FA15</t>
  </si>
  <si>
    <t>Telitromycin</t>
  </si>
  <si>
    <t>Clindamycin</t>
  </si>
  <si>
    <t>J01FF01</t>
  </si>
  <si>
    <t>Klindamycin</t>
  </si>
  <si>
    <t>Dalacin</t>
  </si>
  <si>
    <t>Nebcina</t>
  </si>
  <si>
    <t>J01GB01</t>
  </si>
  <si>
    <t>Tobramycin</t>
  </si>
  <si>
    <t>Tobi</t>
  </si>
  <si>
    <t>Gensumycin</t>
  </si>
  <si>
    <t>J01GB03</t>
  </si>
  <si>
    <t>Gentamicin</t>
  </si>
  <si>
    <t>Biklin</t>
  </si>
  <si>
    <t>J01GB06</t>
  </si>
  <si>
    <t>Amikacin</t>
  </si>
  <si>
    <t>Idotrim</t>
  </si>
  <si>
    <t>J01IE01</t>
  </si>
  <si>
    <t>Ciprofloxacin</t>
  </si>
  <si>
    <t>Fluorokinoloner</t>
  </si>
  <si>
    <t>J01MA02</t>
  </si>
  <si>
    <t>Ciproxin</t>
  </si>
  <si>
    <t>Norfloxacin</t>
  </si>
  <si>
    <t>J01MA06</t>
  </si>
  <si>
    <t>Levofloxacin</t>
  </si>
  <si>
    <t>J01MA12</t>
  </si>
  <si>
    <t>Tavanic</t>
  </si>
  <si>
    <t>Avelox</t>
  </si>
  <si>
    <t>J01MA14</t>
  </si>
  <si>
    <t>Moxifloxacin</t>
  </si>
  <si>
    <t>Vancomycin</t>
  </si>
  <si>
    <t>J01XA01</t>
  </si>
  <si>
    <t>Vankomycin</t>
  </si>
  <si>
    <t>Tarogocid</t>
  </si>
  <si>
    <t>J01XA02</t>
  </si>
  <si>
    <t>Teikoplanin</t>
  </si>
  <si>
    <t>Vibativ</t>
  </si>
  <si>
    <t>J01XA03</t>
  </si>
  <si>
    <t>Telavancinhydroklorid</t>
  </si>
  <si>
    <t>Colistin</t>
  </si>
  <si>
    <t>J01XB01</t>
  </si>
  <si>
    <t>Kolistimetat</t>
  </si>
  <si>
    <t>Tadim</t>
  </si>
  <si>
    <t>Fucidin</t>
  </si>
  <si>
    <t>J01XC01</t>
  </si>
  <si>
    <t>Fusidinsyra</t>
  </si>
  <si>
    <t>Flagyl</t>
  </si>
  <si>
    <t>J01XD01</t>
  </si>
  <si>
    <t>Metronidazol</t>
  </si>
  <si>
    <t>Nitrofurantoin</t>
  </si>
  <si>
    <t>J01XE01</t>
  </si>
  <si>
    <t>Hiprex</t>
  </si>
  <si>
    <t>J01XX05</t>
  </si>
  <si>
    <t>Metenamin</t>
  </si>
  <si>
    <t>Zyvoxid</t>
  </si>
  <si>
    <t>J01XX08</t>
  </si>
  <si>
    <t>Linezolid</t>
  </si>
  <si>
    <t>Cubicin</t>
  </si>
  <si>
    <t>J01XX09</t>
  </si>
  <si>
    <t>Daptomycin</t>
  </si>
  <si>
    <t>Rifadin</t>
  </si>
  <si>
    <t>Rifampicin</t>
  </si>
  <si>
    <t>J04AB02</t>
  </si>
  <si>
    <t>Rimactan</t>
  </si>
  <si>
    <t>Insatt datum</t>
  </si>
  <si>
    <t>veckor x 7</t>
  </si>
  <si>
    <t>Slutdatum</t>
  </si>
  <si>
    <t>Utsatt datum</t>
  </si>
  <si>
    <t>Antal dagar</t>
  </si>
  <si>
    <t xml:space="preserve">Antal veckor </t>
  </si>
  <si>
    <t>Preparat</t>
  </si>
  <si>
    <t>Gammanorm</t>
  </si>
  <si>
    <t>Subcuvia</t>
  </si>
  <si>
    <t>Cuvitru</t>
  </si>
  <si>
    <t>Hizentra</t>
  </si>
  <si>
    <t>Kiovig</t>
  </si>
  <si>
    <t>mg/ml</t>
  </si>
  <si>
    <t>Privigen</t>
  </si>
  <si>
    <t>Dos ml/v</t>
  </si>
  <si>
    <t>Vikt kg</t>
  </si>
  <si>
    <t>g/ml</t>
  </si>
  <si>
    <t>Mg/kg/v</t>
  </si>
  <si>
    <t>Resultat:</t>
  </si>
  <si>
    <t>mg/v</t>
  </si>
  <si>
    <t>Vivaglobin</t>
  </si>
  <si>
    <t>Övriga antibakteriella medel</t>
  </si>
  <si>
    <t>Linkosamider</t>
  </si>
  <si>
    <t>Antibakteriella aminoglykosider</t>
  </si>
  <si>
    <t>Antal uttag</t>
  </si>
  <si>
    <t>Antal tabl/fp</t>
  </si>
  <si>
    <t>Tabl/dag</t>
  </si>
  <si>
    <t>Beriglobin</t>
  </si>
  <si>
    <t>Gammagard 100 mg/ml</t>
  </si>
  <si>
    <t>Gammagard 50 mg/ml</t>
  </si>
  <si>
    <t>Octagam</t>
  </si>
  <si>
    <t>g</t>
  </si>
  <si>
    <t>Dos/vecka g</t>
  </si>
  <si>
    <t>OBS läkemedelslistan  under fliken Utrökning mg per kg….. måste vara sorterad i bokstavsordning</t>
  </si>
  <si>
    <t>Underlag C6, fliken Uträkning mg per kg…..</t>
  </si>
  <si>
    <t>Antal fp</t>
  </si>
  <si>
    <t>Tabletter per vecka</t>
  </si>
  <si>
    <t>Underlag för veckoberäkning, fliken Uträkning dagar</t>
  </si>
  <si>
    <r>
      <t xml:space="preserve">Fyll i dagar </t>
    </r>
    <r>
      <rPr>
        <b/>
        <i/>
        <sz val="11"/>
        <color rgb="FFFF0000"/>
        <rFont val="Calibri"/>
        <family val="2"/>
        <scheme val="minor"/>
      </rPr>
      <t>eller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veckor</t>
    </r>
  </si>
  <si>
    <t>Uträkning ANTAL DAGAR</t>
  </si>
  <si>
    <t>Uträkning SLUTDATUM</t>
  </si>
  <si>
    <t>Långtidsbehandling, uträkning SLUTDATUM</t>
  </si>
  <si>
    <t>Tot antal tabl</t>
  </si>
  <si>
    <t>Här finns tre olika sätt att räkna ut slutdatum och antal dagar</t>
  </si>
  <si>
    <t>Används med fördel vid registrering av antibiotikakurer</t>
  </si>
  <si>
    <t>Antal tabletter per dag vid &lt;7 tabl/vecka</t>
  </si>
  <si>
    <t xml:space="preserve">Uträkningshjälp: </t>
  </si>
  <si>
    <t>Lösenord</t>
  </si>
  <si>
    <t>Undantag: under "Uträkning slutdatum" fylls antingen "Antal dagar" eller "Antal veckor" i!</t>
  </si>
  <si>
    <t>FYLL I ALLA FÄLT MED DENNA FÄRG, TRYCK PÅ ENTER</t>
  </si>
  <si>
    <t>Antibiotika, lathund</t>
  </si>
  <si>
    <t xml:space="preserve">I PIDcare registerad antibiotikabehandling baserad på ATC-kodens fem första nivåer </t>
  </si>
  <si>
    <t>HyQvia</t>
  </si>
  <si>
    <t>Immunglobulinbehandling</t>
  </si>
  <si>
    <t>Uträkning av dos: g/vecka och mg/kg/vecka</t>
  </si>
  <si>
    <t>FYLL I FÄLTEN MED DENNA FÄRG</t>
  </si>
  <si>
    <t>Clarithromycin</t>
  </si>
  <si>
    <t>Klaximol</t>
  </si>
  <si>
    <t>Xifaxan (Rifaximin)</t>
  </si>
  <si>
    <t>Nästa uppdatering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</si>
</sst>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1"/>
      <color rgb="FFFF0000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/>
      <top/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0" tint="-0.34998626667073579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0" tint="-0.34998626667073579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4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4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4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4" tint="-0.249977111117893"/>
      </bottom>
      <diagonal/>
    </border>
    <border>
      <left style="thin">
        <color theme="0" tint="-0.34998626667073579"/>
      </left>
      <right style="thin">
        <color theme="4" tint="-0.249977111117893"/>
      </right>
      <top style="thin">
        <color theme="0" tint="-0.34998626667073579"/>
      </top>
      <bottom style="thin">
        <color theme="4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theme="0" tint="-0.34998626667073579"/>
      </right>
      <top style="thin">
        <color rgb="FFFF0000"/>
      </top>
      <bottom style="thin">
        <color rgb="FFFF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FF0000"/>
      </top>
      <bottom style="thin">
        <color rgb="FFFF0000"/>
      </bottom>
      <diagonal/>
    </border>
    <border>
      <left style="thin">
        <color theme="0" tint="-0.34998626667073579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2" fillId="0" borderId="1" xfId="0" applyFont="1" applyBorder="1" applyProtection="1"/>
    <xf numFmtId="0" fontId="2" fillId="0" borderId="2" xfId="0" applyFont="1" applyBorder="1" applyProtection="1"/>
    <xf numFmtId="0" fontId="2" fillId="0" borderId="3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6" xfId="0" applyFill="1" applyBorder="1" applyProtection="1"/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Fill="1" applyBorder="1" applyProtection="1"/>
    <xf numFmtId="0" fontId="4" fillId="0" borderId="6" xfId="0" applyFont="1" applyBorder="1" applyProtection="1"/>
    <xf numFmtId="0" fontId="5" fillId="0" borderId="5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14" fontId="0" fillId="0" borderId="0" xfId="0" applyNumberFormat="1"/>
    <xf numFmtId="1" fontId="0" fillId="0" borderId="0" xfId="0" applyNumberFormat="1"/>
    <xf numFmtId="0" fontId="6" fillId="0" borderId="0" xfId="0" applyFont="1"/>
    <xf numFmtId="0" fontId="7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0" fontId="2" fillId="0" borderId="10" xfId="0" applyFont="1" applyBorder="1"/>
    <xf numFmtId="0" fontId="0" fillId="0" borderId="17" xfId="0" applyBorder="1"/>
    <xf numFmtId="0" fontId="8" fillId="0" borderId="18" xfId="0" applyFont="1" applyBorder="1"/>
    <xf numFmtId="0" fontId="0" fillId="0" borderId="19" xfId="0" applyBorder="1"/>
    <xf numFmtId="0" fontId="0" fillId="0" borderId="20" xfId="0" applyBorder="1"/>
    <xf numFmtId="1" fontId="8" fillId="0" borderId="21" xfId="0" applyNumberFormat="1" applyFont="1" applyBorder="1"/>
    <xf numFmtId="0" fontId="0" fillId="0" borderId="22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7" fillId="0" borderId="0" xfId="0" applyFont="1" applyBorder="1"/>
    <xf numFmtId="0" fontId="0" fillId="0" borderId="0" xfId="0" applyBorder="1"/>
    <xf numFmtId="0" fontId="0" fillId="0" borderId="32" xfId="0" applyBorder="1"/>
    <xf numFmtId="0" fontId="2" fillId="0" borderId="0" xfId="0" applyFont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2" borderId="25" xfId="0" applyFill="1" applyBorder="1"/>
    <xf numFmtId="0" fontId="2" fillId="0" borderId="0" xfId="0" applyFont="1" applyBorder="1" applyAlignment="1">
      <alignment wrapText="1"/>
    </xf>
    <xf numFmtId="0" fontId="2" fillId="0" borderId="0" xfId="0" applyFont="1" applyAlignment="1"/>
    <xf numFmtId="0" fontId="11" fillId="0" borderId="0" xfId="0" applyFont="1" applyAlignment="1">
      <alignment horizontal="right" wrapText="1"/>
    </xf>
    <xf numFmtId="0" fontId="11" fillId="0" borderId="0" xfId="0" applyFont="1"/>
    <xf numFmtId="14" fontId="0" fillId="3" borderId="24" xfId="0" applyNumberFormat="1" applyFill="1" applyBorder="1" applyProtection="1">
      <protection locked="0"/>
    </xf>
    <xf numFmtId="0" fontId="0" fillId="3" borderId="25" xfId="0" applyFill="1" applyBorder="1" applyProtection="1">
      <protection locked="0"/>
    </xf>
    <xf numFmtId="14" fontId="0" fillId="3" borderId="25" xfId="0" applyNumberFormat="1" applyFill="1" applyBorder="1" applyProtection="1">
      <protection locked="0"/>
    </xf>
    <xf numFmtId="1" fontId="0" fillId="3" borderId="24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1" fontId="0" fillId="2" borderId="25" xfId="0" applyNumberFormat="1" applyFill="1" applyBorder="1"/>
    <xf numFmtId="14" fontId="2" fillId="4" borderId="26" xfId="0" applyNumberFormat="1" applyFont="1" applyFill="1" applyBorder="1"/>
    <xf numFmtId="0" fontId="12" fillId="4" borderId="26" xfId="0" applyFont="1" applyFill="1" applyBorder="1"/>
    <xf numFmtId="0" fontId="7" fillId="3" borderId="36" xfId="0" applyFont="1" applyFill="1" applyBorder="1"/>
    <xf numFmtId="0" fontId="0" fillId="3" borderId="37" xfId="0" applyFill="1" applyBorder="1"/>
    <xf numFmtId="0" fontId="0" fillId="3" borderId="23" xfId="0" applyFill="1" applyBorder="1"/>
    <xf numFmtId="0" fontId="9" fillId="0" borderId="0" xfId="0" applyFont="1"/>
    <xf numFmtId="0" fontId="0" fillId="0" borderId="38" xfId="0" applyBorder="1" applyProtection="1"/>
    <xf numFmtId="0" fontId="0" fillId="5" borderId="39" xfId="0" applyFill="1" applyBorder="1" applyProtection="1"/>
    <xf numFmtId="0" fontId="0" fillId="0" borderId="40" xfId="0" applyBorder="1" applyProtection="1"/>
    <xf numFmtId="0" fontId="0" fillId="4" borderId="27" xfId="0" applyFill="1" applyBorder="1" applyProtection="1">
      <protection locked="0"/>
    </xf>
    <xf numFmtId="0" fontId="13" fillId="0" borderId="0" xfId="0" applyFont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0" borderId="0" xfId="0" applyProtection="1"/>
    <xf numFmtId="0" fontId="13" fillId="0" borderId="0" xfId="0" applyFont="1" applyProtection="1"/>
    <xf numFmtId="0" fontId="0" fillId="0" borderId="0" xfId="0" applyBorder="1" applyProtection="1"/>
    <xf numFmtId="0" fontId="3" fillId="0" borderId="0" xfId="1" applyAlignment="1" applyProtection="1"/>
    <xf numFmtId="0" fontId="14" fillId="0" borderId="0" xfId="0" applyFont="1"/>
    <xf numFmtId="0" fontId="15" fillId="0" borderId="0" xfId="0" applyFont="1"/>
    <xf numFmtId="0" fontId="0" fillId="0" borderId="0" xfId="0" applyBorder="1" applyAlignment="1"/>
    <xf numFmtId="0" fontId="2" fillId="0" borderId="11" xfId="0" applyFont="1" applyBorder="1" applyAlignment="1"/>
    <xf numFmtId="0" fontId="0" fillId="0" borderId="12" xfId="0" applyBorder="1" applyAlignment="1"/>
    <xf numFmtId="0" fontId="0" fillId="0" borderId="13" xfId="0" applyBorder="1" applyAlignment="1"/>
  </cellXfs>
  <cellStyles count="2">
    <cellStyle name="Hyperlänk 2" xfId="1" xr:uid="{00000000-0005-0000-0000-000000000000}"/>
    <cellStyle name="Normal" xfId="0" builtinId="0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2" formatCode="0.00"/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scheme val="minor"/>
      </font>
    </dxf>
    <dxf>
      <font>
        <color theme="9" tint="0.79998168889431442"/>
      </font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ill>
        <patternFill>
          <fgColor theme="4" tint="0.79995117038483843"/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359833</xdr:colOff>
      <xdr:row>3</xdr:row>
      <xdr:rowOff>74084</xdr:rowOff>
    </xdr:from>
    <xdr:to>
      <xdr:col>4</xdr:col>
      <xdr:colOff>423334</xdr:colOff>
      <xdr:row>7</xdr:row>
      <xdr:rowOff>134055</xdr:rowOff>
    </xdr:to>
    <xdr:sp macro="" textlink="">
      <xdr:nvSpPr>
        <xdr:cNvPr id="2" name="Pratbubbla: rektangel 1">
          <a:extLst>
            <a:ext uri="{FF2B5EF4-FFF2-40B4-BE49-F238E27FC236}">
              <a16:creationId xmlns:a16="http://schemas.microsoft.com/office/drawing/2014/main" id="{A5EF61F8-23EB-4FBF-976F-C7340F8D329F}"/>
            </a:ext>
          </a:extLst>
        </xdr:cNvPr>
        <xdr:cNvSpPr/>
      </xdr:nvSpPr>
      <xdr:spPr>
        <a:xfrm>
          <a:off x="1566333" y="709084"/>
          <a:ext cx="1601612" cy="807860"/>
        </a:xfrm>
        <a:prstGeom prst="wedgeRectCallout">
          <a:avLst>
            <a:gd name="adj1" fmla="val -71258"/>
            <a:gd name="adj2" fmla="val -20956"/>
          </a:avLst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Skriv de </a:t>
          </a:r>
          <a:r>
            <a:rPr lang="sv-SE" sz="1100" b="1"/>
            <a:t>TRE</a:t>
          </a:r>
          <a:r>
            <a:rPr lang="sv-SE" sz="1100"/>
            <a:t> första bokstäverna</a:t>
          </a:r>
          <a:r>
            <a:rPr lang="sv-SE" sz="1100" baseline="0"/>
            <a:t> i läkemedelsnamnet här  - tryck ENTER</a:t>
          </a:r>
          <a:endParaRPr lang="sv-SE" sz="1100"/>
        </a:p>
      </xdr:txBody>
    </xdr:sp>
    <xdr:clientData/>
  </xdr:twoCellAnchor>
  <xdr:twoCellAnchor>
    <xdr:from>
      <xdr:col>4</xdr:col>
      <xdr:colOff>539748</xdr:colOff>
      <xdr:row>3</xdr:row>
      <xdr:rowOff>63499</xdr:rowOff>
    </xdr:from>
    <xdr:to>
      <xdr:col>6</xdr:col>
      <xdr:colOff>1047748</xdr:colOff>
      <xdr:row>6</xdr:row>
      <xdr:rowOff>116417</xdr:rowOff>
    </xdr:to>
    <xdr:sp macro="" textlink="">
      <xdr:nvSpPr>
        <xdr:cNvPr id="3" name="Pratbubbla: rektangel 2">
          <a:extLst>
            <a:ext uri="{FF2B5EF4-FFF2-40B4-BE49-F238E27FC236}">
              <a16:creationId xmlns:a16="http://schemas.microsoft.com/office/drawing/2014/main" id="{1A34A0AB-D38C-4C35-B30E-7636761E7710}"/>
            </a:ext>
          </a:extLst>
        </xdr:cNvPr>
        <xdr:cNvSpPr/>
      </xdr:nvSpPr>
      <xdr:spPr>
        <a:xfrm>
          <a:off x="3852331" y="518582"/>
          <a:ext cx="4593167" cy="645585"/>
        </a:xfrm>
        <a:prstGeom prst="wedgeRectCallout">
          <a:avLst>
            <a:gd name="adj1" fmla="val -47101"/>
            <a:gd name="adj2" fmla="val 89534"/>
          </a:avLst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Här</a:t>
          </a:r>
          <a:r>
            <a:rPr lang="sv-SE" sz="1100" baseline="0"/>
            <a:t> visas det som ska registeras i PIDcare. </a:t>
          </a:r>
        </a:p>
        <a:p>
          <a:pPr algn="l"/>
          <a:r>
            <a:rPr lang="sv-SE" sz="1100" baseline="0"/>
            <a:t>Om inte rätt läkemedel visas:  Skrolla ner i listan. Alla läkemedel som börjar på de tre bokstäverna markeras i första kolumnen med blå bakgrund.</a:t>
          </a:r>
          <a:endParaRPr lang="sv-SE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08BD9FD-71FF-4591-8B04-5EBF016C0BDF}" name="Tabell2" displayName="Tabell2" ref="K29:L35" totalsRowShown="0" headerRowDxfId="2">
  <autoFilter ref="K29:L35" xr:uid="{FB31D031-ABCD-4202-98FC-771C582663CF}">
    <filterColumn colId="0" hiddenButton="1"/>
    <filterColumn colId="1" hiddenButton="1"/>
  </autoFilter>
  <tableColumns count="2">
    <tableColumn id="1" xr3:uid="{4BCFF5A5-9DB2-4436-9F4C-602C32A2B982}" name="Tabletter per vecka"/>
    <tableColumn id="2" xr3:uid="{C9EE8F15-1565-4BCC-94FD-A643681CFCE0}" name="Tabl/dag" dataDxfId="1"/>
  </tableColumns>
  <tableStyleInfo name="TableStyleMedium1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ABF67F7-122D-4638-8B53-58E93DA71ADD}" name="Tabell1" displayName="Tabell1" ref="F9:H21" totalsRowShown="0" headerRowDxfId="0">
  <autoFilter ref="F9:H21" xr:uid="{9309199B-6F18-48FA-AC31-C7FCA83013E0}">
    <filterColumn colId="0" hiddenButton="1"/>
    <filterColumn colId="1" hiddenButton="1"/>
    <filterColumn colId="2" hiddenButton="1"/>
  </autoFilter>
  <sortState xmlns:xlrd2="http://schemas.microsoft.com/office/spreadsheetml/2017/richdata2" ref="F10:H21">
    <sortCondition ref="F9:F21"/>
  </sortState>
  <tableColumns count="3">
    <tableColumn id="1" xr3:uid="{A72DB9E0-FC4B-4BF5-BC26-DE553E3116AF}" name="Preparat"/>
    <tableColumn id="2" xr3:uid="{11249AD0-9F71-46CF-8C37-E4539B550606}" name="g/ml"/>
    <tableColumn id="3" xr3:uid="{A8B37B02-9955-47EA-974C-B64446E7E61C}" name="mg/ml">
      <calculatedColumnFormula>G10*1000</calculatedColumnFormula>
    </tableColumn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theme="3"/>
  </sheetPr>
  <dimension ref="C2:I112"/>
  <sheetViews>
    <sheetView showGridLines="0" showRowColHeaders="0" tabSelected="1" zoomScale="90" zoomScaleNormal="90" workbookViewId="0">
      <selection activeCell="C5" sqref="C5"/>
    </sheetView>
  </sheetViews>
  <sheetFormatPr defaultColWidth="9.1796875" defaultRowHeight="14.5"/>
  <cols>
    <col min="1" max="2" width="4" style="66" customWidth="1"/>
    <col min="3" max="3" width="9.1796875" style="66"/>
    <col min="4" max="4" width="22" style="66" customWidth="1"/>
    <col min="5" max="5" width="49.453125" style="66" customWidth="1"/>
    <col min="6" max="6" width="11.81640625" style="66" customWidth="1"/>
    <col min="7" max="7" width="31.453125" style="66" customWidth="1"/>
    <col min="8" max="8" width="17.7265625" style="66" customWidth="1"/>
    <col min="9" max="16384" width="9.1796875" style="66"/>
  </cols>
  <sheetData>
    <row r="2" spans="3:9" ht="21">
      <c r="C2" s="67" t="s">
        <v>256</v>
      </c>
    </row>
    <row r="3" spans="3:9">
      <c r="C3" s="66" t="s">
        <v>257</v>
      </c>
    </row>
    <row r="4" spans="3:9" ht="15" thickBot="1"/>
    <row r="5" spans="3:9" ht="15" thickBot="1">
      <c r="C5" s="61"/>
    </row>
    <row r="6" spans="3:9">
      <c r="F6" s="68"/>
    </row>
    <row r="7" spans="3:9">
      <c r="F7" s="68"/>
    </row>
    <row r="8" spans="3:9">
      <c r="F8" s="68"/>
    </row>
    <row r="9" spans="3:9">
      <c r="D9" s="58" t="str">
        <f>IFERROR(VLOOKUP(C5,C12:D109,2,FALSE),"")</f>
        <v/>
      </c>
      <c r="E9" s="59" t="str">
        <f>IFERROR(VLOOKUP(C5,C12:F109,3,FALSE),"")</f>
        <v/>
      </c>
      <c r="F9" s="60" t="str">
        <f>IFERROR(VLOOKUP(C5,C12:F109,4,FALSE),"")</f>
        <v/>
      </c>
    </row>
    <row r="11" spans="3:9">
      <c r="C11" s="1" t="s">
        <v>0</v>
      </c>
      <c r="D11" s="2" t="s">
        <v>1</v>
      </c>
      <c r="E11" s="2" t="s">
        <v>2</v>
      </c>
      <c r="F11" s="2" t="s">
        <v>3</v>
      </c>
      <c r="G11" s="3" t="s">
        <v>4</v>
      </c>
    </row>
    <row r="12" spans="3:9">
      <c r="C12" s="4" t="str">
        <f t="shared" ref="C12:C43" si="0">LEFT(D12,3)</f>
        <v>Dox</v>
      </c>
      <c r="D12" s="5" t="s">
        <v>5</v>
      </c>
      <c r="E12" s="5" t="s">
        <v>6</v>
      </c>
      <c r="F12" s="5" t="s">
        <v>7</v>
      </c>
      <c r="G12" s="6" t="s">
        <v>8</v>
      </c>
    </row>
    <row r="13" spans="3:9">
      <c r="C13" s="4" t="str">
        <f t="shared" si="0"/>
        <v>Dox</v>
      </c>
      <c r="D13" s="5" t="s">
        <v>9</v>
      </c>
      <c r="E13" s="5" t="s">
        <v>6</v>
      </c>
      <c r="F13" s="5" t="s">
        <v>7</v>
      </c>
      <c r="G13" s="6" t="s">
        <v>8</v>
      </c>
    </row>
    <row r="14" spans="3:9">
      <c r="C14" s="4" t="str">
        <f t="shared" si="0"/>
        <v>Ora</v>
      </c>
      <c r="D14" s="5" t="s">
        <v>10</v>
      </c>
      <c r="E14" s="5" t="s">
        <v>6</v>
      </c>
      <c r="F14" s="5" t="s">
        <v>7</v>
      </c>
      <c r="G14" s="6" t="s">
        <v>8</v>
      </c>
      <c r="I14" s="69"/>
    </row>
    <row r="15" spans="3:9">
      <c r="C15" s="4" t="str">
        <f t="shared" si="0"/>
        <v>Vib</v>
      </c>
      <c r="D15" s="5" t="s">
        <v>11</v>
      </c>
      <c r="E15" s="5" t="s">
        <v>6</v>
      </c>
      <c r="F15" s="5" t="s">
        <v>7</v>
      </c>
      <c r="G15" s="6" t="s">
        <v>8</v>
      </c>
    </row>
    <row r="16" spans="3:9">
      <c r="C16" s="4" t="str">
        <f t="shared" si="0"/>
        <v>Lym</v>
      </c>
      <c r="D16" s="5" t="s">
        <v>12</v>
      </c>
      <c r="E16" s="5" t="s">
        <v>6</v>
      </c>
      <c r="F16" s="5" t="s">
        <v>13</v>
      </c>
      <c r="G16" s="6" t="s">
        <v>14</v>
      </c>
    </row>
    <row r="17" spans="3:7">
      <c r="C17" s="4" t="str">
        <f t="shared" si="0"/>
        <v>Tet</v>
      </c>
      <c r="D17" s="5" t="s">
        <v>15</v>
      </c>
      <c r="E17" s="5" t="s">
        <v>6</v>
      </c>
      <c r="F17" s="5" t="s">
        <v>13</v>
      </c>
      <c r="G17" s="6" t="s">
        <v>14</v>
      </c>
    </row>
    <row r="18" spans="3:7">
      <c r="C18" s="4" t="str">
        <f t="shared" si="0"/>
        <v>Tet</v>
      </c>
      <c r="D18" s="5" t="s">
        <v>16</v>
      </c>
      <c r="E18" s="5" t="s">
        <v>6</v>
      </c>
      <c r="F18" s="5" t="s">
        <v>17</v>
      </c>
      <c r="G18" s="6" t="s">
        <v>16</v>
      </c>
    </row>
    <row r="19" spans="3:7">
      <c r="C19" s="4" t="str">
        <f t="shared" si="0"/>
        <v>Tyg</v>
      </c>
      <c r="D19" s="5" t="s">
        <v>18</v>
      </c>
      <c r="E19" s="5" t="s">
        <v>6</v>
      </c>
      <c r="F19" s="5" t="s">
        <v>19</v>
      </c>
      <c r="G19" s="7" t="s">
        <v>20</v>
      </c>
    </row>
    <row r="20" spans="3:7">
      <c r="C20" s="4" t="str">
        <f t="shared" si="0"/>
        <v>Dok</v>
      </c>
      <c r="D20" s="5" t="s">
        <v>21</v>
      </c>
      <c r="E20" s="5" t="s">
        <v>22</v>
      </c>
      <c r="F20" s="5" t="s">
        <v>23</v>
      </c>
      <c r="G20" s="7" t="s">
        <v>24</v>
      </c>
    </row>
    <row r="21" spans="3:7">
      <c r="C21" s="4" t="str">
        <f t="shared" si="0"/>
        <v>Ami</v>
      </c>
      <c r="D21" s="5" t="s">
        <v>25</v>
      </c>
      <c r="E21" s="5" t="s">
        <v>22</v>
      </c>
      <c r="F21" s="5" t="s">
        <v>26</v>
      </c>
      <c r="G21" s="7" t="s">
        <v>27</v>
      </c>
    </row>
    <row r="22" spans="3:7">
      <c r="C22" s="4" t="str">
        <f t="shared" si="0"/>
        <v>Amo</v>
      </c>
      <c r="D22" s="5" t="s">
        <v>27</v>
      </c>
      <c r="E22" s="5" t="s">
        <v>22</v>
      </c>
      <c r="F22" s="5" t="s">
        <v>26</v>
      </c>
      <c r="G22" s="7" t="s">
        <v>27</v>
      </c>
    </row>
    <row r="23" spans="3:7">
      <c r="C23" s="4" t="str">
        <f t="shared" si="0"/>
        <v>Ima</v>
      </c>
      <c r="D23" s="5" t="s">
        <v>28</v>
      </c>
      <c r="E23" s="5" t="s">
        <v>22</v>
      </c>
      <c r="F23" s="5" t="s">
        <v>26</v>
      </c>
      <c r="G23" s="7" t="s">
        <v>27</v>
      </c>
    </row>
    <row r="24" spans="3:7">
      <c r="C24" s="4" t="str">
        <f t="shared" si="0"/>
        <v>Pen</v>
      </c>
      <c r="D24" s="5" t="s">
        <v>29</v>
      </c>
      <c r="E24" s="5" t="s">
        <v>22</v>
      </c>
      <c r="F24" s="5" t="s">
        <v>30</v>
      </c>
      <c r="G24" s="7" t="s">
        <v>31</v>
      </c>
    </row>
    <row r="25" spans="3:7">
      <c r="C25" s="4" t="str">
        <f t="shared" si="0"/>
        <v>Sel</v>
      </c>
      <c r="D25" s="5" t="s">
        <v>32</v>
      </c>
      <c r="E25" s="5" t="s">
        <v>22</v>
      </c>
      <c r="F25" s="5" t="s">
        <v>30</v>
      </c>
      <c r="G25" s="7" t="s">
        <v>31</v>
      </c>
    </row>
    <row r="26" spans="3:7">
      <c r="C26" s="4" t="str">
        <f t="shared" si="0"/>
        <v>Ben</v>
      </c>
      <c r="D26" s="5" t="s">
        <v>33</v>
      </c>
      <c r="E26" s="5" t="s">
        <v>34</v>
      </c>
      <c r="F26" s="5" t="s">
        <v>35</v>
      </c>
      <c r="G26" s="7" t="s">
        <v>36</v>
      </c>
    </row>
    <row r="27" spans="3:7">
      <c r="C27" s="4" t="str">
        <f t="shared" si="0"/>
        <v>Ben</v>
      </c>
      <c r="D27" s="5" t="s">
        <v>37</v>
      </c>
      <c r="E27" s="5" t="s">
        <v>34</v>
      </c>
      <c r="F27" s="5" t="s">
        <v>35</v>
      </c>
      <c r="G27" s="7" t="s">
        <v>36</v>
      </c>
    </row>
    <row r="28" spans="3:7">
      <c r="C28" s="4" t="str">
        <f t="shared" si="0"/>
        <v>Avo</v>
      </c>
      <c r="D28" s="5" t="s">
        <v>38</v>
      </c>
      <c r="E28" s="5" t="s">
        <v>34</v>
      </c>
      <c r="F28" s="5" t="s">
        <v>39</v>
      </c>
      <c r="G28" s="7" t="s">
        <v>40</v>
      </c>
    </row>
    <row r="29" spans="3:7">
      <c r="C29" s="4" t="str">
        <f t="shared" si="0"/>
        <v>Fen</v>
      </c>
      <c r="D29" s="5" t="s">
        <v>40</v>
      </c>
      <c r="E29" s="5" t="s">
        <v>34</v>
      </c>
      <c r="F29" s="5" t="s">
        <v>39</v>
      </c>
      <c r="G29" s="7" t="s">
        <v>40</v>
      </c>
    </row>
    <row r="30" spans="3:7">
      <c r="C30" s="4" t="str">
        <f t="shared" si="0"/>
        <v>Kåv</v>
      </c>
      <c r="D30" s="5" t="s">
        <v>41</v>
      </c>
      <c r="E30" s="5" t="s">
        <v>34</v>
      </c>
      <c r="F30" s="5" t="s">
        <v>39</v>
      </c>
      <c r="G30" s="7" t="s">
        <v>40</v>
      </c>
    </row>
    <row r="31" spans="3:7">
      <c r="C31" s="4" t="str">
        <f t="shared" si="0"/>
        <v>Tik</v>
      </c>
      <c r="D31" s="5" t="s">
        <v>42</v>
      </c>
      <c r="E31" s="5" t="s">
        <v>34</v>
      </c>
      <c r="F31" s="5" t="s">
        <v>39</v>
      </c>
      <c r="G31" s="7" t="s">
        <v>40</v>
      </c>
    </row>
    <row r="32" spans="3:7">
      <c r="C32" s="4" t="str">
        <f t="shared" si="0"/>
        <v>Clo</v>
      </c>
      <c r="D32" s="5" t="s">
        <v>43</v>
      </c>
      <c r="E32" s="5" t="s">
        <v>44</v>
      </c>
      <c r="F32" s="5" t="s">
        <v>45</v>
      </c>
      <c r="G32" s="7" t="s">
        <v>46</v>
      </c>
    </row>
    <row r="33" spans="3:7">
      <c r="C33" s="4" t="str">
        <f t="shared" si="0"/>
        <v>Ekv</v>
      </c>
      <c r="D33" s="5" t="s">
        <v>47</v>
      </c>
      <c r="E33" s="5" t="s">
        <v>44</v>
      </c>
      <c r="F33" s="5" t="s">
        <v>45</v>
      </c>
      <c r="G33" s="7" t="s">
        <v>46</v>
      </c>
    </row>
    <row r="34" spans="3:7">
      <c r="C34" s="4" t="str">
        <f t="shared" si="0"/>
        <v>Flu</v>
      </c>
      <c r="D34" s="5" t="s">
        <v>48</v>
      </c>
      <c r="E34" s="5" t="s">
        <v>44</v>
      </c>
      <c r="F34" s="5" t="s">
        <v>49</v>
      </c>
      <c r="G34" s="7" t="s">
        <v>50</v>
      </c>
    </row>
    <row r="35" spans="3:7">
      <c r="C35" s="4" t="str">
        <f t="shared" si="0"/>
        <v>Her</v>
      </c>
      <c r="D35" s="5" t="s">
        <v>51</v>
      </c>
      <c r="E35" s="5" t="s">
        <v>44</v>
      </c>
      <c r="F35" s="5" t="s">
        <v>49</v>
      </c>
      <c r="G35" s="7" t="s">
        <v>50</v>
      </c>
    </row>
    <row r="36" spans="3:7">
      <c r="C36" s="4" t="str">
        <f t="shared" si="0"/>
        <v>Amo</v>
      </c>
      <c r="D36" s="5" t="s">
        <v>52</v>
      </c>
      <c r="E36" s="5" t="s">
        <v>53</v>
      </c>
      <c r="F36" s="5" t="s">
        <v>54</v>
      </c>
      <c r="G36" s="7" t="s">
        <v>55</v>
      </c>
    </row>
    <row r="37" spans="3:7">
      <c r="C37" s="4" t="str">
        <f t="shared" si="0"/>
        <v>Bio</v>
      </c>
      <c r="D37" s="5" t="s">
        <v>56</v>
      </c>
      <c r="E37" s="5" t="s">
        <v>53</v>
      </c>
      <c r="F37" s="5" t="s">
        <v>54</v>
      </c>
      <c r="G37" s="7" t="s">
        <v>55</v>
      </c>
    </row>
    <row r="38" spans="3:7">
      <c r="C38" s="8" t="str">
        <f t="shared" si="0"/>
        <v>Joc</v>
      </c>
      <c r="D38" s="9" t="s">
        <v>57</v>
      </c>
      <c r="E38" s="9" t="s">
        <v>53</v>
      </c>
      <c r="F38" s="9" t="s">
        <v>54</v>
      </c>
      <c r="G38" s="10" t="s">
        <v>55</v>
      </c>
    </row>
    <row r="39" spans="3:7">
      <c r="C39" s="4" t="str">
        <f t="shared" si="0"/>
        <v>Spe</v>
      </c>
      <c r="D39" s="5" t="s">
        <v>58</v>
      </c>
      <c r="E39" s="5" t="s">
        <v>53</v>
      </c>
      <c r="F39" s="5" t="s">
        <v>54</v>
      </c>
      <c r="G39" s="7" t="s">
        <v>55</v>
      </c>
    </row>
    <row r="40" spans="3:7">
      <c r="C40" s="4" t="str">
        <f t="shared" si="0"/>
        <v>Kla</v>
      </c>
      <c r="D40" s="5" t="s">
        <v>263</v>
      </c>
      <c r="E40" s="5" t="s">
        <v>53</v>
      </c>
      <c r="F40" s="5" t="s">
        <v>54</v>
      </c>
      <c r="G40" s="6" t="s">
        <v>55</v>
      </c>
    </row>
    <row r="41" spans="3:7">
      <c r="C41" s="4" t="str">
        <f t="shared" si="0"/>
        <v>Pip</v>
      </c>
      <c r="D41" s="5" t="s">
        <v>59</v>
      </c>
      <c r="E41" s="5" t="s">
        <v>53</v>
      </c>
      <c r="F41" s="5" t="s">
        <v>60</v>
      </c>
      <c r="G41" s="7" t="s">
        <v>61</v>
      </c>
    </row>
    <row r="42" spans="3:7">
      <c r="C42" s="4" t="str">
        <f t="shared" si="0"/>
        <v>Kef</v>
      </c>
      <c r="D42" s="5" t="s">
        <v>62</v>
      </c>
      <c r="E42" s="5" t="s">
        <v>63</v>
      </c>
      <c r="F42" s="5" t="s">
        <v>64</v>
      </c>
      <c r="G42" s="7" t="s">
        <v>65</v>
      </c>
    </row>
    <row r="43" spans="3:7">
      <c r="C43" s="4" t="str">
        <f t="shared" si="0"/>
        <v>Cef</v>
      </c>
      <c r="D43" s="5" t="s">
        <v>66</v>
      </c>
      <c r="E43" s="5" t="s">
        <v>63</v>
      </c>
      <c r="F43" s="5" t="s">
        <v>67</v>
      </c>
      <c r="G43" s="7" t="s">
        <v>66</v>
      </c>
    </row>
    <row r="44" spans="3:7">
      <c r="C44" s="4" t="str">
        <f t="shared" ref="C44:C75" si="1">LEFT(D44,3)</f>
        <v>Cef</v>
      </c>
      <c r="D44" s="5" t="s">
        <v>68</v>
      </c>
      <c r="E44" s="5" t="s">
        <v>63</v>
      </c>
      <c r="F44" s="5" t="s">
        <v>67</v>
      </c>
      <c r="G44" s="7" t="s">
        <v>66</v>
      </c>
    </row>
    <row r="45" spans="3:7">
      <c r="C45" s="4" t="str">
        <f t="shared" si="1"/>
        <v>Cef</v>
      </c>
      <c r="D45" s="5" t="s">
        <v>69</v>
      </c>
      <c r="E45" s="5" t="s">
        <v>63</v>
      </c>
      <c r="F45" s="5" t="s">
        <v>70</v>
      </c>
      <c r="G45" s="7" t="s">
        <v>69</v>
      </c>
    </row>
    <row r="46" spans="3:7">
      <c r="C46" s="4" t="str">
        <f t="shared" si="1"/>
        <v>Zin</v>
      </c>
      <c r="D46" s="5" t="s">
        <v>71</v>
      </c>
      <c r="E46" s="5" t="s">
        <v>63</v>
      </c>
      <c r="F46" s="5" t="s">
        <v>70</v>
      </c>
      <c r="G46" s="7" t="s">
        <v>69</v>
      </c>
    </row>
    <row r="47" spans="3:7">
      <c r="C47" s="4" t="str">
        <f t="shared" si="1"/>
        <v>Cef</v>
      </c>
      <c r="D47" s="5" t="s">
        <v>72</v>
      </c>
      <c r="E47" s="5" t="s">
        <v>63</v>
      </c>
      <c r="F47" s="5" t="s">
        <v>73</v>
      </c>
      <c r="G47" s="7" t="s">
        <v>72</v>
      </c>
    </row>
    <row r="48" spans="3:7">
      <c r="C48" s="4" t="str">
        <f t="shared" si="1"/>
        <v>Cef</v>
      </c>
      <c r="D48" s="5" t="s">
        <v>74</v>
      </c>
      <c r="E48" s="5" t="s">
        <v>63</v>
      </c>
      <c r="F48" s="5" t="s">
        <v>73</v>
      </c>
      <c r="G48" s="7" t="s">
        <v>72</v>
      </c>
    </row>
    <row r="49" spans="3:7">
      <c r="C49" s="4" t="str">
        <f t="shared" si="1"/>
        <v>Cla</v>
      </c>
      <c r="D49" s="5" t="s">
        <v>75</v>
      </c>
      <c r="E49" s="5" t="s">
        <v>63</v>
      </c>
      <c r="F49" s="5" t="s">
        <v>73</v>
      </c>
      <c r="G49" s="7" t="s">
        <v>72</v>
      </c>
    </row>
    <row r="50" spans="3:7">
      <c r="C50" s="4" t="str">
        <f t="shared" si="1"/>
        <v>Cef</v>
      </c>
      <c r="D50" s="5" t="s">
        <v>76</v>
      </c>
      <c r="E50" s="5" t="s">
        <v>63</v>
      </c>
      <c r="F50" s="5" t="s">
        <v>77</v>
      </c>
      <c r="G50" s="7" t="s">
        <v>78</v>
      </c>
    </row>
    <row r="51" spans="3:7">
      <c r="C51" s="4" t="str">
        <f t="shared" si="1"/>
        <v>For</v>
      </c>
      <c r="D51" s="5" t="s">
        <v>79</v>
      </c>
      <c r="E51" s="5" t="s">
        <v>63</v>
      </c>
      <c r="F51" s="5" t="s">
        <v>77</v>
      </c>
      <c r="G51" s="7" t="s">
        <v>78</v>
      </c>
    </row>
    <row r="52" spans="3:7">
      <c r="C52" s="8" t="str">
        <f t="shared" si="1"/>
        <v>Cef</v>
      </c>
      <c r="D52" s="9" t="s">
        <v>80</v>
      </c>
      <c r="E52" s="9" t="s">
        <v>63</v>
      </c>
      <c r="F52" s="9" t="s">
        <v>81</v>
      </c>
      <c r="G52" s="10" t="s">
        <v>82</v>
      </c>
    </row>
    <row r="53" spans="3:7">
      <c r="C53" s="4" t="str">
        <f t="shared" si="1"/>
        <v>Cef</v>
      </c>
      <c r="D53" s="5" t="s">
        <v>82</v>
      </c>
      <c r="E53" s="5" t="s">
        <v>63</v>
      </c>
      <c r="F53" s="5" t="s">
        <v>81</v>
      </c>
      <c r="G53" s="7" t="s">
        <v>82</v>
      </c>
    </row>
    <row r="54" spans="3:7">
      <c r="C54" s="4" t="str">
        <f t="shared" si="1"/>
        <v>Roc</v>
      </c>
      <c r="D54" s="5" t="s">
        <v>83</v>
      </c>
      <c r="E54" s="5" t="s">
        <v>63</v>
      </c>
      <c r="F54" s="5" t="s">
        <v>81</v>
      </c>
      <c r="G54" s="7" t="s">
        <v>82</v>
      </c>
    </row>
    <row r="55" spans="3:7">
      <c r="C55" s="4" t="str">
        <f t="shared" si="1"/>
        <v>Ced</v>
      </c>
      <c r="D55" s="5" t="s">
        <v>84</v>
      </c>
      <c r="E55" s="5" t="s">
        <v>63</v>
      </c>
      <c r="F55" s="5" t="s">
        <v>85</v>
      </c>
      <c r="G55" s="7" t="s">
        <v>86</v>
      </c>
    </row>
    <row r="56" spans="3:7">
      <c r="C56" s="4" t="str">
        <f t="shared" si="1"/>
        <v>Roc</v>
      </c>
      <c r="D56" s="5" t="s">
        <v>87</v>
      </c>
      <c r="E56" s="5" t="s">
        <v>63</v>
      </c>
      <c r="F56" s="5" t="s">
        <v>88</v>
      </c>
      <c r="G56" s="7" t="s">
        <v>82</v>
      </c>
    </row>
    <row r="57" spans="3:7">
      <c r="C57" s="4" t="str">
        <f t="shared" si="1"/>
        <v>Aza</v>
      </c>
      <c r="D57" s="5" t="s">
        <v>89</v>
      </c>
      <c r="E57" s="5" t="s">
        <v>90</v>
      </c>
      <c r="F57" s="5" t="s">
        <v>91</v>
      </c>
      <c r="G57" s="7" t="s">
        <v>92</v>
      </c>
    </row>
    <row r="58" spans="3:7">
      <c r="C58" s="4" t="str">
        <f t="shared" si="1"/>
        <v>Cay</v>
      </c>
      <c r="D58" s="5" t="s">
        <v>93</v>
      </c>
      <c r="E58" s="5" t="s">
        <v>90</v>
      </c>
      <c r="F58" s="5" t="s">
        <v>91</v>
      </c>
      <c r="G58" s="7" t="s">
        <v>92</v>
      </c>
    </row>
    <row r="59" spans="3:7">
      <c r="C59" s="4" t="str">
        <f t="shared" si="1"/>
        <v>Mer</v>
      </c>
      <c r="D59" s="5" t="s">
        <v>94</v>
      </c>
      <c r="E59" s="5" t="s">
        <v>95</v>
      </c>
      <c r="F59" s="5" t="s">
        <v>96</v>
      </c>
      <c r="G59" s="6" t="s">
        <v>97</v>
      </c>
    </row>
    <row r="60" spans="3:7">
      <c r="C60" s="4" t="str">
        <f t="shared" si="1"/>
        <v>Mer</v>
      </c>
      <c r="D60" s="5" t="s">
        <v>97</v>
      </c>
      <c r="E60" s="5" t="s">
        <v>95</v>
      </c>
      <c r="F60" s="5" t="s">
        <v>96</v>
      </c>
      <c r="G60" s="6" t="s">
        <v>97</v>
      </c>
    </row>
    <row r="61" spans="3:7">
      <c r="C61" s="4" t="str">
        <f t="shared" si="1"/>
        <v>Inv</v>
      </c>
      <c r="D61" s="5" t="s">
        <v>98</v>
      </c>
      <c r="E61" s="5" t="s">
        <v>95</v>
      </c>
      <c r="F61" s="5" t="s">
        <v>99</v>
      </c>
      <c r="G61" s="6" t="s">
        <v>100</v>
      </c>
    </row>
    <row r="62" spans="3:7">
      <c r="C62" s="8" t="str">
        <f t="shared" si="1"/>
        <v>Dor</v>
      </c>
      <c r="D62" s="9" t="s">
        <v>101</v>
      </c>
      <c r="E62" s="9" t="s">
        <v>95</v>
      </c>
      <c r="F62" s="9" t="s">
        <v>102</v>
      </c>
      <c r="G62" s="11" t="s">
        <v>103</v>
      </c>
    </row>
    <row r="63" spans="3:7">
      <c r="C63" s="8" t="str">
        <f t="shared" si="1"/>
        <v>Cam</v>
      </c>
      <c r="D63" s="9" t="s">
        <v>104</v>
      </c>
      <c r="E63" s="9" t="s">
        <v>95</v>
      </c>
      <c r="F63" s="9" t="s">
        <v>105</v>
      </c>
      <c r="G63" s="11" t="s">
        <v>106</v>
      </c>
    </row>
    <row r="64" spans="3:7">
      <c r="C64" s="8" t="str">
        <f t="shared" si="1"/>
        <v>Imi</v>
      </c>
      <c r="D64" s="9" t="s">
        <v>107</v>
      </c>
      <c r="E64" s="9" t="s">
        <v>95</v>
      </c>
      <c r="F64" s="9" t="s">
        <v>105</v>
      </c>
      <c r="G64" s="11" t="s">
        <v>107</v>
      </c>
    </row>
    <row r="65" spans="3:7">
      <c r="C65" s="4" t="str">
        <f t="shared" si="1"/>
        <v>Tie</v>
      </c>
      <c r="D65" s="5" t="s">
        <v>108</v>
      </c>
      <c r="E65" s="5" t="s">
        <v>95</v>
      </c>
      <c r="F65" s="5" t="s">
        <v>105</v>
      </c>
      <c r="G65" s="6" t="s">
        <v>106</v>
      </c>
    </row>
    <row r="66" spans="3:7">
      <c r="C66" s="4" t="str">
        <f t="shared" si="1"/>
        <v>Zin</v>
      </c>
      <c r="D66" s="5" t="s">
        <v>109</v>
      </c>
      <c r="E66" s="5" t="s">
        <v>63</v>
      </c>
      <c r="F66" s="5" t="s">
        <v>110</v>
      </c>
      <c r="G66" s="6" t="s">
        <v>111</v>
      </c>
    </row>
    <row r="67" spans="3:7">
      <c r="C67" s="4" t="str">
        <f t="shared" si="1"/>
        <v>Tri</v>
      </c>
      <c r="D67" s="5" t="s">
        <v>112</v>
      </c>
      <c r="E67" s="5" t="s">
        <v>113</v>
      </c>
      <c r="F67" s="5" t="s">
        <v>114</v>
      </c>
      <c r="G67" s="6" t="s">
        <v>115</v>
      </c>
    </row>
    <row r="68" spans="3:7">
      <c r="C68" s="4" t="str">
        <f t="shared" si="1"/>
        <v>Bac</v>
      </c>
      <c r="D68" s="5" t="s">
        <v>116</v>
      </c>
      <c r="E68" s="5" t="s">
        <v>113</v>
      </c>
      <c r="F68" s="5" t="s">
        <v>117</v>
      </c>
      <c r="G68" s="6" t="s">
        <v>115</v>
      </c>
    </row>
    <row r="69" spans="3:7">
      <c r="C69" s="4" t="str">
        <f t="shared" si="1"/>
        <v>Bac</v>
      </c>
      <c r="D69" s="5" t="s">
        <v>118</v>
      </c>
      <c r="E69" s="5" t="s">
        <v>113</v>
      </c>
      <c r="F69" s="5" t="s">
        <v>117</v>
      </c>
      <c r="G69" s="6" t="s">
        <v>115</v>
      </c>
    </row>
    <row r="70" spans="3:7">
      <c r="C70" s="4" t="str">
        <f t="shared" si="1"/>
        <v>Eus</v>
      </c>
      <c r="D70" s="5" t="s">
        <v>119</v>
      </c>
      <c r="E70" s="5" t="s">
        <v>113</v>
      </c>
      <c r="F70" s="5" t="s">
        <v>117</v>
      </c>
      <c r="G70" s="6" t="s">
        <v>115</v>
      </c>
    </row>
    <row r="71" spans="3:7">
      <c r="C71" s="4" t="str">
        <f t="shared" si="1"/>
        <v>Eus</v>
      </c>
      <c r="D71" s="5" t="s">
        <v>120</v>
      </c>
      <c r="E71" s="5" t="s">
        <v>113</v>
      </c>
      <c r="F71" s="5" t="s">
        <v>117</v>
      </c>
      <c r="G71" s="6" t="s">
        <v>115</v>
      </c>
    </row>
    <row r="72" spans="3:7">
      <c r="C72" s="4" t="str">
        <f t="shared" si="1"/>
        <v>Abb</v>
      </c>
      <c r="D72" s="5" t="s">
        <v>121</v>
      </c>
      <c r="E72" s="5" t="s">
        <v>122</v>
      </c>
      <c r="F72" s="5" t="s">
        <v>123</v>
      </c>
      <c r="G72" s="6" t="s">
        <v>124</v>
      </c>
    </row>
    <row r="73" spans="3:7">
      <c r="C73" s="4" t="str">
        <f t="shared" si="1"/>
        <v>Abb</v>
      </c>
      <c r="D73" s="5" t="s">
        <v>125</v>
      </c>
      <c r="E73" s="5" t="s">
        <v>122</v>
      </c>
      <c r="F73" s="5" t="s">
        <v>123</v>
      </c>
      <c r="G73" s="6" t="s">
        <v>124</v>
      </c>
    </row>
    <row r="74" spans="3:7">
      <c r="C74" s="4" t="str">
        <f t="shared" si="1"/>
        <v>Ery</v>
      </c>
      <c r="D74" s="5" t="s">
        <v>126</v>
      </c>
      <c r="E74" s="5" t="s">
        <v>122</v>
      </c>
      <c r="F74" s="5" t="s">
        <v>123</v>
      </c>
      <c r="G74" s="6" t="s">
        <v>124</v>
      </c>
    </row>
    <row r="75" spans="3:7">
      <c r="C75" s="8" t="str">
        <f t="shared" si="1"/>
        <v>Rox</v>
      </c>
      <c r="D75" s="9" t="s">
        <v>127</v>
      </c>
      <c r="E75" s="9" t="s">
        <v>122</v>
      </c>
      <c r="F75" s="9" t="s">
        <v>128</v>
      </c>
      <c r="G75" s="11" t="s">
        <v>129</v>
      </c>
    </row>
    <row r="76" spans="3:7">
      <c r="C76" s="4" t="str">
        <f t="shared" ref="C76:C107" si="2">LEFT(D76,3)</f>
        <v>Rox</v>
      </c>
      <c r="D76" s="5" t="s">
        <v>130</v>
      </c>
      <c r="E76" s="5" t="s">
        <v>122</v>
      </c>
      <c r="F76" s="5" t="s">
        <v>128</v>
      </c>
      <c r="G76" s="6" t="s">
        <v>129</v>
      </c>
    </row>
    <row r="77" spans="3:7">
      <c r="C77" s="8" t="str">
        <f t="shared" si="2"/>
        <v>Rox</v>
      </c>
      <c r="D77" s="9" t="s">
        <v>131</v>
      </c>
      <c r="E77" s="9" t="s">
        <v>122</v>
      </c>
      <c r="F77" s="9" t="s">
        <v>128</v>
      </c>
      <c r="G77" s="11" t="s">
        <v>129</v>
      </c>
    </row>
    <row r="78" spans="3:7">
      <c r="C78" s="4" t="str">
        <f t="shared" si="2"/>
        <v>Sur</v>
      </c>
      <c r="D78" s="5" t="s">
        <v>132</v>
      </c>
      <c r="E78" s="5" t="s">
        <v>122</v>
      </c>
      <c r="F78" s="5" t="s">
        <v>128</v>
      </c>
      <c r="G78" s="6" t="s">
        <v>129</v>
      </c>
    </row>
    <row r="79" spans="3:7">
      <c r="C79" s="4" t="str">
        <f t="shared" si="2"/>
        <v>Kla</v>
      </c>
      <c r="D79" s="5" t="s">
        <v>133</v>
      </c>
      <c r="E79" s="5" t="s">
        <v>122</v>
      </c>
      <c r="F79" s="5" t="s">
        <v>134</v>
      </c>
      <c r="G79" s="6" t="s">
        <v>135</v>
      </c>
    </row>
    <row r="80" spans="3:7">
      <c r="C80" s="4" t="str">
        <f t="shared" si="2"/>
        <v>Cla</v>
      </c>
      <c r="D80" s="5" t="s">
        <v>262</v>
      </c>
      <c r="E80" s="5" t="s">
        <v>122</v>
      </c>
      <c r="F80" s="5" t="s">
        <v>134</v>
      </c>
      <c r="G80" s="6" t="s">
        <v>135</v>
      </c>
    </row>
    <row r="81" spans="3:7">
      <c r="C81" s="4" t="str">
        <f t="shared" si="2"/>
        <v>Azi</v>
      </c>
      <c r="D81" s="5" t="s">
        <v>136</v>
      </c>
      <c r="E81" s="5" t="s">
        <v>122</v>
      </c>
      <c r="F81" s="5" t="s">
        <v>137</v>
      </c>
      <c r="G81" s="6" t="s">
        <v>138</v>
      </c>
    </row>
    <row r="82" spans="3:7">
      <c r="C82" s="4" t="str">
        <f t="shared" si="2"/>
        <v>Azi</v>
      </c>
      <c r="D82" s="5" t="s">
        <v>139</v>
      </c>
      <c r="E82" s="5" t="s">
        <v>122</v>
      </c>
      <c r="F82" s="5" t="s">
        <v>137</v>
      </c>
      <c r="G82" s="6" t="s">
        <v>138</v>
      </c>
    </row>
    <row r="83" spans="3:7">
      <c r="C83" s="4" t="str">
        <f t="shared" si="2"/>
        <v>Azi</v>
      </c>
      <c r="D83" s="5" t="s">
        <v>140</v>
      </c>
      <c r="E83" s="5" t="s">
        <v>122</v>
      </c>
      <c r="F83" s="5" t="s">
        <v>137</v>
      </c>
      <c r="G83" s="6" t="s">
        <v>138</v>
      </c>
    </row>
    <row r="84" spans="3:7">
      <c r="C84" s="4" t="str">
        <f t="shared" si="2"/>
        <v>Ket</v>
      </c>
      <c r="D84" s="5" t="s">
        <v>141</v>
      </c>
      <c r="E84" s="5" t="s">
        <v>122</v>
      </c>
      <c r="F84" s="5" t="s">
        <v>142</v>
      </c>
      <c r="G84" s="6" t="s">
        <v>143</v>
      </c>
    </row>
    <row r="85" spans="3:7">
      <c r="C85" s="4" t="str">
        <f t="shared" si="2"/>
        <v>Cli</v>
      </c>
      <c r="D85" s="5" t="s">
        <v>144</v>
      </c>
      <c r="E85" s="5" t="s">
        <v>228</v>
      </c>
      <c r="F85" s="5" t="s">
        <v>145</v>
      </c>
      <c r="G85" s="6" t="s">
        <v>146</v>
      </c>
    </row>
    <row r="86" spans="3:7">
      <c r="C86" s="4" t="str">
        <f t="shared" si="2"/>
        <v>Dal</v>
      </c>
      <c r="D86" s="5" t="s">
        <v>147</v>
      </c>
      <c r="E86" s="5" t="s">
        <v>228</v>
      </c>
      <c r="F86" s="5" t="s">
        <v>145</v>
      </c>
      <c r="G86" s="6" t="s">
        <v>146</v>
      </c>
    </row>
    <row r="87" spans="3:7">
      <c r="C87" s="4" t="str">
        <f t="shared" si="2"/>
        <v>Neb</v>
      </c>
      <c r="D87" s="5" t="s">
        <v>148</v>
      </c>
      <c r="E87" s="5" t="s">
        <v>229</v>
      </c>
      <c r="F87" s="5" t="s">
        <v>149</v>
      </c>
      <c r="G87" s="6" t="s">
        <v>150</v>
      </c>
    </row>
    <row r="88" spans="3:7">
      <c r="C88" s="4" t="str">
        <f t="shared" si="2"/>
        <v>Tob</v>
      </c>
      <c r="D88" s="5" t="s">
        <v>151</v>
      </c>
      <c r="E88" s="5" t="s">
        <v>229</v>
      </c>
      <c r="F88" s="5" t="s">
        <v>149</v>
      </c>
      <c r="G88" s="6" t="s">
        <v>150</v>
      </c>
    </row>
    <row r="89" spans="3:7">
      <c r="C89" s="4" t="str">
        <f t="shared" si="2"/>
        <v>Gen</v>
      </c>
      <c r="D89" s="5" t="s">
        <v>152</v>
      </c>
      <c r="E89" s="5" t="s">
        <v>229</v>
      </c>
      <c r="F89" s="5" t="s">
        <v>153</v>
      </c>
      <c r="G89" s="6" t="s">
        <v>154</v>
      </c>
    </row>
    <row r="90" spans="3:7">
      <c r="C90" s="4" t="str">
        <f t="shared" si="2"/>
        <v>Bik</v>
      </c>
      <c r="D90" s="5" t="s">
        <v>155</v>
      </c>
      <c r="E90" s="5" t="s">
        <v>229</v>
      </c>
      <c r="F90" s="5" t="s">
        <v>156</v>
      </c>
      <c r="G90" s="6" t="s">
        <v>157</v>
      </c>
    </row>
    <row r="91" spans="3:7">
      <c r="C91" s="4" t="str">
        <f t="shared" si="2"/>
        <v>Ido</v>
      </c>
      <c r="D91" s="5" t="s">
        <v>158</v>
      </c>
      <c r="E91" s="5" t="s">
        <v>113</v>
      </c>
      <c r="F91" s="5" t="s">
        <v>159</v>
      </c>
      <c r="G91" s="6" t="s">
        <v>112</v>
      </c>
    </row>
    <row r="92" spans="3:7">
      <c r="C92" s="4" t="str">
        <f t="shared" si="2"/>
        <v>Cip</v>
      </c>
      <c r="D92" s="5" t="s">
        <v>160</v>
      </c>
      <c r="E92" s="5" t="s">
        <v>161</v>
      </c>
      <c r="F92" s="5" t="s">
        <v>162</v>
      </c>
      <c r="G92" s="6" t="s">
        <v>160</v>
      </c>
    </row>
    <row r="93" spans="3:7">
      <c r="C93" s="4" t="str">
        <f t="shared" si="2"/>
        <v>Cip</v>
      </c>
      <c r="D93" s="5" t="s">
        <v>163</v>
      </c>
      <c r="E93" s="5" t="s">
        <v>161</v>
      </c>
      <c r="F93" s="5" t="s">
        <v>162</v>
      </c>
      <c r="G93" s="6" t="s">
        <v>160</v>
      </c>
    </row>
    <row r="94" spans="3:7">
      <c r="C94" s="4" t="str">
        <f t="shared" si="2"/>
        <v>Nor</v>
      </c>
      <c r="D94" s="5" t="s">
        <v>164</v>
      </c>
      <c r="E94" s="5" t="s">
        <v>161</v>
      </c>
      <c r="F94" s="5" t="s">
        <v>165</v>
      </c>
      <c r="G94" s="6" t="s">
        <v>164</v>
      </c>
    </row>
    <row r="95" spans="3:7">
      <c r="C95" s="4" t="str">
        <f t="shared" si="2"/>
        <v>Lev</v>
      </c>
      <c r="D95" s="5" t="s">
        <v>166</v>
      </c>
      <c r="E95" s="5" t="s">
        <v>161</v>
      </c>
      <c r="F95" s="5" t="s">
        <v>167</v>
      </c>
      <c r="G95" s="6" t="s">
        <v>166</v>
      </c>
    </row>
    <row r="96" spans="3:7">
      <c r="C96" s="4" t="str">
        <f t="shared" si="2"/>
        <v>Tav</v>
      </c>
      <c r="D96" s="5" t="s">
        <v>168</v>
      </c>
      <c r="E96" s="5" t="s">
        <v>161</v>
      </c>
      <c r="F96" s="5" t="s">
        <v>167</v>
      </c>
      <c r="G96" s="6" t="s">
        <v>166</v>
      </c>
    </row>
    <row r="97" spans="3:7">
      <c r="C97" s="4" t="str">
        <f t="shared" si="2"/>
        <v>Ave</v>
      </c>
      <c r="D97" s="5" t="s">
        <v>169</v>
      </c>
      <c r="E97" s="5" t="s">
        <v>161</v>
      </c>
      <c r="F97" s="5" t="s">
        <v>170</v>
      </c>
      <c r="G97" s="6" t="s">
        <v>171</v>
      </c>
    </row>
    <row r="98" spans="3:7">
      <c r="C98" s="4" t="str">
        <f t="shared" si="2"/>
        <v>Mox</v>
      </c>
      <c r="D98" s="5" t="s">
        <v>171</v>
      </c>
      <c r="E98" s="5" t="s">
        <v>161</v>
      </c>
      <c r="F98" s="5" t="s">
        <v>170</v>
      </c>
      <c r="G98" s="6" t="s">
        <v>171</v>
      </c>
    </row>
    <row r="99" spans="3:7">
      <c r="C99" s="4" t="str">
        <f t="shared" si="2"/>
        <v>Van</v>
      </c>
      <c r="D99" s="5" t="s">
        <v>172</v>
      </c>
      <c r="E99" s="5" t="s">
        <v>227</v>
      </c>
      <c r="F99" s="5" t="s">
        <v>173</v>
      </c>
      <c r="G99" s="6" t="s">
        <v>174</v>
      </c>
    </row>
    <row r="100" spans="3:7">
      <c r="C100" s="4" t="str">
        <f t="shared" si="2"/>
        <v>Tar</v>
      </c>
      <c r="D100" s="5" t="s">
        <v>175</v>
      </c>
      <c r="E100" s="5" t="s">
        <v>227</v>
      </c>
      <c r="F100" s="5" t="s">
        <v>176</v>
      </c>
      <c r="G100" s="6" t="s">
        <v>177</v>
      </c>
    </row>
    <row r="101" spans="3:7">
      <c r="C101" s="8" t="str">
        <f t="shared" si="2"/>
        <v>Vib</v>
      </c>
      <c r="D101" s="9" t="s">
        <v>178</v>
      </c>
      <c r="E101" s="9" t="s">
        <v>227</v>
      </c>
      <c r="F101" s="9" t="s">
        <v>179</v>
      </c>
      <c r="G101" s="11" t="s">
        <v>180</v>
      </c>
    </row>
    <row r="102" spans="3:7">
      <c r="C102" s="4" t="str">
        <f t="shared" si="2"/>
        <v>Col</v>
      </c>
      <c r="D102" s="5" t="s">
        <v>181</v>
      </c>
      <c r="E102" s="5" t="s">
        <v>227</v>
      </c>
      <c r="F102" s="5" t="s">
        <v>182</v>
      </c>
      <c r="G102" s="6" t="s">
        <v>183</v>
      </c>
    </row>
    <row r="103" spans="3:7">
      <c r="C103" s="4" t="str">
        <f t="shared" si="2"/>
        <v>Tad</v>
      </c>
      <c r="D103" s="5" t="s">
        <v>184</v>
      </c>
      <c r="E103" s="5" t="s">
        <v>227</v>
      </c>
      <c r="F103" s="5" t="s">
        <v>182</v>
      </c>
      <c r="G103" s="6" t="s">
        <v>183</v>
      </c>
    </row>
    <row r="104" spans="3:7">
      <c r="C104" s="4" t="str">
        <f t="shared" si="2"/>
        <v>Fuc</v>
      </c>
      <c r="D104" s="5" t="s">
        <v>185</v>
      </c>
      <c r="E104" s="5" t="s">
        <v>227</v>
      </c>
      <c r="F104" s="5" t="s">
        <v>186</v>
      </c>
      <c r="G104" s="6" t="s">
        <v>187</v>
      </c>
    </row>
    <row r="105" spans="3:7">
      <c r="C105" s="4" t="str">
        <f t="shared" si="2"/>
        <v>Fla</v>
      </c>
      <c r="D105" s="5" t="s">
        <v>188</v>
      </c>
      <c r="E105" s="5" t="s">
        <v>227</v>
      </c>
      <c r="F105" s="5" t="s">
        <v>189</v>
      </c>
      <c r="G105" s="6" t="s">
        <v>190</v>
      </c>
    </row>
    <row r="106" spans="3:7">
      <c r="C106" s="4" t="str">
        <f t="shared" si="2"/>
        <v>Met</v>
      </c>
      <c r="D106" s="5" t="s">
        <v>190</v>
      </c>
      <c r="E106" s="5" t="s">
        <v>227</v>
      </c>
      <c r="F106" s="5" t="s">
        <v>189</v>
      </c>
      <c r="G106" s="6" t="s">
        <v>190</v>
      </c>
    </row>
    <row r="107" spans="3:7">
      <c r="C107" s="4" t="str">
        <f t="shared" si="2"/>
        <v>Nit</v>
      </c>
      <c r="D107" s="5" t="s">
        <v>191</v>
      </c>
      <c r="E107" s="5" t="s">
        <v>227</v>
      </c>
      <c r="F107" s="5" t="s">
        <v>192</v>
      </c>
      <c r="G107" s="6" t="s">
        <v>191</v>
      </c>
    </row>
    <row r="108" spans="3:7">
      <c r="C108" s="4" t="str">
        <f t="shared" ref="C108:C112" si="3">LEFT(D108,3)</f>
        <v>Hip</v>
      </c>
      <c r="D108" s="5" t="s">
        <v>193</v>
      </c>
      <c r="E108" s="5" t="s">
        <v>227</v>
      </c>
      <c r="F108" s="5" t="s">
        <v>194</v>
      </c>
      <c r="G108" s="6" t="s">
        <v>195</v>
      </c>
    </row>
    <row r="109" spans="3:7">
      <c r="C109" s="13" t="str">
        <f t="shared" si="3"/>
        <v>Zyv</v>
      </c>
      <c r="D109" s="14" t="s">
        <v>196</v>
      </c>
      <c r="E109" s="14" t="s">
        <v>227</v>
      </c>
      <c r="F109" s="14" t="s">
        <v>197</v>
      </c>
      <c r="G109" s="15" t="s">
        <v>198</v>
      </c>
    </row>
    <row r="110" spans="3:7">
      <c r="C110" s="4" t="str">
        <f t="shared" si="3"/>
        <v>Cub</v>
      </c>
      <c r="D110" s="5" t="s">
        <v>199</v>
      </c>
      <c r="E110" s="5" t="s">
        <v>227</v>
      </c>
      <c r="F110" s="5" t="s">
        <v>200</v>
      </c>
      <c r="G110" s="6" t="s">
        <v>201</v>
      </c>
    </row>
    <row r="111" spans="3:7">
      <c r="C111" s="4" t="str">
        <f t="shared" si="3"/>
        <v>Rif</v>
      </c>
      <c r="D111" s="5" t="s">
        <v>202</v>
      </c>
      <c r="E111" s="12" t="s">
        <v>203</v>
      </c>
      <c r="F111" s="12" t="s">
        <v>204</v>
      </c>
      <c r="G111" s="6" t="s">
        <v>203</v>
      </c>
    </row>
    <row r="112" spans="3:7">
      <c r="C112" s="4" t="str">
        <f t="shared" si="3"/>
        <v>Rim</v>
      </c>
      <c r="D112" s="5" t="s">
        <v>205</v>
      </c>
      <c r="E112" s="12" t="s">
        <v>203</v>
      </c>
      <c r="F112" s="12" t="s">
        <v>204</v>
      </c>
      <c r="G112" s="6" t="s">
        <v>203</v>
      </c>
    </row>
  </sheetData>
  <sheetProtection algorithmName="SHA-512" hashValue="RX9m6e9+eNYpp4627mBMCZmP2szGyGfB0HbKSqfxRo2dXBMQ5ABUIBh4PLoNntbAZep1z8MslYRon7ZYo7gpnA==" saltValue="erEmlK90wscLS7E+BhxeRA==" spinCount="100000" sheet="1" selectLockedCells="1"/>
  <autoFilter ref="C11:G112" xr:uid="{00000000-0009-0000-0000-000000000000}">
    <sortState xmlns:xlrd2="http://schemas.microsoft.com/office/spreadsheetml/2017/richdata2" ref="C12:G112">
      <sortCondition ref="F11:F112"/>
    </sortState>
  </autoFilter>
  <conditionalFormatting sqref="E9">
    <cfRule type="notContainsBlanks" dxfId="7" priority="7">
      <formula>LEN(TRIM(E9))&gt;0</formula>
    </cfRule>
  </conditionalFormatting>
  <conditionalFormatting sqref="C12:F109">
    <cfRule type="cellIs" dxfId="6" priority="8" operator="equal">
      <formula>$C$5</formula>
    </cfRule>
  </conditionalFormatting>
  <conditionalFormatting sqref="C110:F110 C112:F112 C111:D111 F111">
    <cfRule type="cellIs" dxfId="5" priority="2" operator="equal">
      <formula>$C$5</formula>
    </cfRule>
  </conditionalFormatting>
  <conditionalFormatting sqref="E111">
    <cfRule type="cellIs" dxfId="4" priority="1" operator="equal">
      <formula>$C$5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theme="5" tint="-0.249977111117893"/>
  </sheetPr>
  <dimension ref="B1:S35"/>
  <sheetViews>
    <sheetView showGridLines="0" showRowColHeaders="0" workbookViewId="0">
      <selection activeCell="C13" sqref="C13"/>
    </sheetView>
  </sheetViews>
  <sheetFormatPr defaultRowHeight="14.5"/>
  <cols>
    <col min="1" max="1" width="2.7265625" customWidth="1"/>
    <col min="2" max="2" width="9.1796875" customWidth="1"/>
    <col min="3" max="3" width="13.7265625" customWidth="1"/>
    <col min="4" max="4" width="12.7265625" customWidth="1"/>
    <col min="5" max="5" width="14" customWidth="1"/>
    <col min="6" max="6" width="12.81640625" customWidth="1"/>
    <col min="7" max="7" width="13" customWidth="1"/>
    <col min="8" max="8" width="5.54296875" customWidth="1"/>
    <col min="9" max="10" width="0.81640625" customWidth="1"/>
    <col min="11" max="11" width="19.1796875" customWidth="1"/>
    <col min="15" max="15" width="16.453125" customWidth="1"/>
  </cols>
  <sheetData>
    <row r="1" spans="2:19" ht="13.5" customHeight="1"/>
    <row r="2" spans="2:19" ht="18.5">
      <c r="B2" s="18" t="s">
        <v>249</v>
      </c>
    </row>
    <row r="3" spans="2:19">
      <c r="B3" t="s">
        <v>250</v>
      </c>
    </row>
    <row r="5" spans="2:19">
      <c r="B5" s="54" t="s">
        <v>255</v>
      </c>
      <c r="C5" s="55"/>
      <c r="D5" s="55"/>
      <c r="E5" s="56"/>
    </row>
    <row r="6" spans="2:19">
      <c r="B6" s="57" t="s">
        <v>254</v>
      </c>
      <c r="C6" s="19"/>
    </row>
    <row r="7" spans="2:19" ht="15" thickBot="1">
      <c r="C7" s="19"/>
    </row>
    <row r="8" spans="2:19" ht="6" customHeight="1">
      <c r="B8" s="30"/>
      <c r="C8" s="31"/>
      <c r="D8" s="31"/>
      <c r="E8" s="31"/>
      <c r="F8" s="31"/>
      <c r="G8" s="32"/>
    </row>
    <row r="9" spans="2:19">
      <c r="B9" s="33"/>
      <c r="C9" s="34" t="s">
        <v>246</v>
      </c>
      <c r="D9" s="35"/>
      <c r="E9" s="35"/>
      <c r="F9" s="35"/>
      <c r="G9" s="36"/>
    </row>
    <row r="10" spans="2:19">
      <c r="B10" s="33"/>
      <c r="C10" s="34"/>
      <c r="D10" s="35"/>
      <c r="E10" s="35"/>
      <c r="F10" s="35"/>
      <c r="G10" s="36"/>
    </row>
    <row r="11" spans="2:19">
      <c r="B11" s="33"/>
      <c r="C11" s="35"/>
      <c r="D11" s="72" t="s">
        <v>244</v>
      </c>
      <c r="E11" s="72"/>
      <c r="F11" s="35"/>
      <c r="G11" s="36"/>
    </row>
    <row r="12" spans="2:19">
      <c r="B12" s="33"/>
      <c r="C12" s="37" t="s">
        <v>206</v>
      </c>
      <c r="D12" s="37" t="s">
        <v>210</v>
      </c>
      <c r="E12" s="37" t="s">
        <v>211</v>
      </c>
      <c r="F12" s="37" t="s">
        <v>208</v>
      </c>
      <c r="G12" s="36"/>
    </row>
    <row r="13" spans="2:19">
      <c r="B13" s="33"/>
      <c r="C13" s="46">
        <v>43101</v>
      </c>
      <c r="D13" s="50"/>
      <c r="E13" s="50"/>
      <c r="F13" s="52">
        <f>(C13+D13+Dolt!B13)-1</f>
        <v>43100</v>
      </c>
      <c r="G13" s="36"/>
      <c r="Q13" s="16"/>
      <c r="R13" s="16"/>
      <c r="S13" s="16"/>
    </row>
    <row r="14" spans="2:19">
      <c r="B14" s="33"/>
      <c r="C14" s="35"/>
      <c r="D14" s="35"/>
      <c r="E14" s="35"/>
      <c r="F14" s="35"/>
      <c r="G14" s="36"/>
      <c r="N14" s="16"/>
      <c r="O14" s="16"/>
      <c r="Q14" s="17"/>
      <c r="R14" s="17"/>
      <c r="S14" s="17"/>
    </row>
    <row r="15" spans="2:19" ht="6" customHeight="1" thickBot="1">
      <c r="B15" s="38"/>
      <c r="C15" s="39"/>
      <c r="D15" s="39"/>
      <c r="E15" s="39"/>
      <c r="F15" s="39"/>
      <c r="G15" s="40"/>
      <c r="N15" s="16"/>
      <c r="O15" s="16"/>
      <c r="Q15" s="17"/>
      <c r="R15" s="17"/>
      <c r="S15" s="17"/>
    </row>
    <row r="16" spans="2:19" ht="8.25" customHeight="1">
      <c r="N16" s="16"/>
      <c r="O16" s="16"/>
      <c r="Q16" s="17"/>
      <c r="R16" s="17"/>
      <c r="S16" s="17"/>
    </row>
    <row r="17" spans="2:19" ht="8.25" customHeight="1" thickBot="1">
      <c r="N17" s="16"/>
      <c r="O17" s="16"/>
      <c r="Q17" s="17"/>
      <c r="R17" s="17"/>
      <c r="S17" s="17"/>
    </row>
    <row r="18" spans="2:19" ht="10.5" customHeight="1">
      <c r="B18" s="30"/>
      <c r="C18" s="31"/>
      <c r="D18" s="31"/>
      <c r="E18" s="31"/>
      <c r="F18" s="31"/>
      <c r="G18" s="32"/>
      <c r="N18" s="16"/>
      <c r="O18" s="16"/>
      <c r="P18" s="16"/>
      <c r="Q18" s="16"/>
      <c r="R18" s="16"/>
      <c r="S18" s="16"/>
    </row>
    <row r="19" spans="2:19">
      <c r="B19" s="33"/>
      <c r="C19" s="34" t="s">
        <v>245</v>
      </c>
      <c r="D19" s="35"/>
      <c r="E19" s="35"/>
      <c r="F19" s="35"/>
      <c r="G19" s="36"/>
    </row>
    <row r="20" spans="2:19">
      <c r="B20" s="33"/>
      <c r="C20" s="35"/>
      <c r="D20" s="35"/>
      <c r="E20" s="35"/>
      <c r="F20" s="35"/>
      <c r="G20" s="36"/>
    </row>
    <row r="21" spans="2:19">
      <c r="B21" s="33"/>
      <c r="C21" s="35" t="s">
        <v>206</v>
      </c>
      <c r="D21" s="35" t="s">
        <v>209</v>
      </c>
      <c r="E21" s="35" t="s">
        <v>210</v>
      </c>
      <c r="F21" s="35"/>
      <c r="G21" s="36"/>
      <c r="O21" s="16"/>
      <c r="P21" s="16"/>
      <c r="Q21" s="16"/>
      <c r="R21" s="16"/>
      <c r="S21" s="16"/>
    </row>
    <row r="22" spans="2:19">
      <c r="B22" s="33"/>
      <c r="C22" s="46">
        <v>43101</v>
      </c>
      <c r="D22" s="48">
        <v>43101</v>
      </c>
      <c r="E22" s="53">
        <f>(D22-C22)+1</f>
        <v>1</v>
      </c>
      <c r="F22" s="35"/>
      <c r="G22" s="36"/>
      <c r="O22" s="16"/>
      <c r="P22" s="16"/>
      <c r="Q22" s="16"/>
      <c r="R22" s="16"/>
      <c r="S22" s="16"/>
    </row>
    <row r="23" spans="2:19">
      <c r="B23" s="33"/>
      <c r="C23" s="35"/>
      <c r="D23" s="35"/>
      <c r="E23" s="35"/>
      <c r="F23" s="35"/>
      <c r="G23" s="36"/>
    </row>
    <row r="24" spans="2:19" ht="10.5" customHeight="1" thickBot="1">
      <c r="B24" s="38"/>
      <c r="C24" s="39"/>
      <c r="D24" s="39"/>
      <c r="E24" s="39"/>
      <c r="F24" s="39"/>
      <c r="G24" s="40"/>
    </row>
    <row r="25" spans="2:19" ht="6.75" customHeight="1"/>
    <row r="26" spans="2:19" ht="6.75" customHeight="1" thickBot="1"/>
    <row r="27" spans="2:19" ht="12.75" customHeight="1">
      <c r="B27" s="30"/>
      <c r="C27" s="31"/>
      <c r="D27" s="31"/>
      <c r="E27" s="31"/>
      <c r="F27" s="31"/>
      <c r="G27" s="31"/>
      <c r="H27" s="31"/>
      <c r="I27" s="32"/>
      <c r="J27" s="35"/>
      <c r="K27" s="43" t="s">
        <v>252</v>
      </c>
    </row>
    <row r="28" spans="2:19">
      <c r="B28" s="33"/>
      <c r="C28" s="34" t="s">
        <v>247</v>
      </c>
      <c r="D28" s="35"/>
      <c r="E28" s="35"/>
      <c r="F28" s="35"/>
      <c r="G28" s="35"/>
      <c r="H28" s="35"/>
      <c r="I28" s="36"/>
      <c r="J28" s="35"/>
      <c r="K28" s="22" t="s">
        <v>251</v>
      </c>
    </row>
    <row r="29" spans="2:19">
      <c r="B29" s="33"/>
      <c r="C29" s="35"/>
      <c r="D29" s="35"/>
      <c r="E29" s="35"/>
      <c r="F29" s="35"/>
      <c r="G29" s="35"/>
      <c r="H29" s="35"/>
      <c r="I29" s="36"/>
      <c r="J29" s="35"/>
      <c r="K29" s="44" t="s">
        <v>242</v>
      </c>
      <c r="L29" s="45" t="s">
        <v>232</v>
      </c>
    </row>
    <row r="30" spans="2:19">
      <c r="B30" s="33"/>
      <c r="C30" s="37" t="s">
        <v>231</v>
      </c>
      <c r="D30" s="37" t="s">
        <v>241</v>
      </c>
      <c r="E30" s="37" t="s">
        <v>230</v>
      </c>
      <c r="F30" s="37" t="s">
        <v>232</v>
      </c>
      <c r="G30" s="42" t="s">
        <v>248</v>
      </c>
      <c r="H30" s="35"/>
      <c r="I30" s="36"/>
      <c r="J30" s="35"/>
      <c r="K30">
        <v>1</v>
      </c>
      <c r="L30" s="20">
        <f>1/7</f>
        <v>0.14285714285714285</v>
      </c>
    </row>
    <row r="31" spans="2:19">
      <c r="B31" s="33"/>
      <c r="C31" s="49">
        <v>1</v>
      </c>
      <c r="D31" s="50">
        <v>1</v>
      </c>
      <c r="E31" s="50">
        <v>1</v>
      </c>
      <c r="F31" s="47">
        <v>1</v>
      </c>
      <c r="G31" s="41">
        <f>C31*D31*E31</f>
        <v>1</v>
      </c>
      <c r="H31" s="35"/>
      <c r="I31" s="36"/>
      <c r="J31" s="35"/>
      <c r="K31">
        <v>2</v>
      </c>
      <c r="L31" s="20">
        <f>2/7</f>
        <v>0.2857142857142857</v>
      </c>
    </row>
    <row r="32" spans="2:19">
      <c r="B32" s="33"/>
      <c r="C32" s="22" t="s">
        <v>206</v>
      </c>
      <c r="D32" s="22" t="s">
        <v>210</v>
      </c>
      <c r="E32" s="22" t="s">
        <v>208</v>
      </c>
      <c r="G32" s="35"/>
      <c r="H32" s="35"/>
      <c r="I32" s="36"/>
      <c r="J32" s="35"/>
      <c r="K32">
        <v>3</v>
      </c>
      <c r="L32" s="20">
        <f>3/7</f>
        <v>0.42857142857142855</v>
      </c>
    </row>
    <row r="33" spans="2:12">
      <c r="B33" s="33"/>
      <c r="C33" s="46">
        <v>43101</v>
      </c>
      <c r="D33" s="51">
        <f>G31/F31</f>
        <v>1</v>
      </c>
      <c r="E33" s="52">
        <f>(C33+D33)-1</f>
        <v>43101</v>
      </c>
      <c r="I33" s="36"/>
      <c r="J33" s="35"/>
      <c r="K33">
        <v>4</v>
      </c>
      <c r="L33" s="20">
        <f>4/7</f>
        <v>0.5714285714285714</v>
      </c>
    </row>
    <row r="34" spans="2:12">
      <c r="B34" s="33"/>
      <c r="C34" s="35"/>
      <c r="D34" s="35"/>
      <c r="E34" s="35"/>
      <c r="F34" s="35"/>
      <c r="G34" s="35"/>
      <c r="I34" s="36"/>
      <c r="J34" s="35"/>
      <c r="K34">
        <v>5</v>
      </c>
      <c r="L34" s="20">
        <f>6/7</f>
        <v>0.8571428571428571</v>
      </c>
    </row>
    <row r="35" spans="2:12" ht="15" thickBot="1">
      <c r="B35" s="38"/>
      <c r="C35" s="39"/>
      <c r="D35" s="39"/>
      <c r="E35" s="39"/>
      <c r="F35" s="39"/>
      <c r="G35" s="39"/>
      <c r="H35" s="39"/>
      <c r="I35" s="40"/>
      <c r="J35" s="35"/>
      <c r="K35">
        <v>6</v>
      </c>
      <c r="L35" s="20">
        <f>5/7</f>
        <v>0.7142857142857143</v>
      </c>
    </row>
  </sheetData>
  <sheetProtection algorithmName="SHA-512" hashValue="nolSq5Q1pdJ4k4f4BmQSOjaX+lYP8heQNZ0rXfJFlYkPjjO9DCfsP+DN6iEK+ZyivVdRfRgZxYZSEFhQCvSAZQ==" saltValue="Lxzjkrnzs9bhNqvdPGVaww==" spinCount="100000" sheet="1" selectLockedCells="1"/>
  <mergeCells count="1">
    <mergeCell ref="D11:E11"/>
  </mergeCells>
  <conditionalFormatting sqref="F13">
    <cfRule type="expression" dxfId="3" priority="2">
      <formula>$F$13=$C$13-1</formula>
    </cfRule>
  </conditionalFormatting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tabColor theme="9" tint="-0.249977111117893"/>
  </sheetPr>
  <dimension ref="B2:I21"/>
  <sheetViews>
    <sheetView showGridLines="0" showRowColHeaders="0" zoomScaleNormal="100" workbookViewId="0">
      <selection activeCell="B9" sqref="B9"/>
    </sheetView>
  </sheetViews>
  <sheetFormatPr defaultRowHeight="14.5"/>
  <cols>
    <col min="1" max="1" width="11.26953125" customWidth="1"/>
    <col min="2" max="2" width="23.26953125" customWidth="1"/>
    <col min="3" max="3" width="11.453125" bestFit="1" customWidth="1"/>
    <col min="5" max="5" width="6.26953125" customWidth="1"/>
    <col min="6" max="6" width="22.54296875" customWidth="1"/>
    <col min="9" max="9" width="11.453125" bestFit="1" customWidth="1"/>
    <col min="10" max="10" width="12.7265625" customWidth="1"/>
  </cols>
  <sheetData>
    <row r="2" spans="2:9" ht="21">
      <c r="B2" s="62" t="s">
        <v>259</v>
      </c>
    </row>
    <row r="3" spans="2:9" ht="12" customHeight="1">
      <c r="B3" s="62"/>
    </row>
    <row r="4" spans="2:9">
      <c r="B4" s="22" t="s">
        <v>260</v>
      </c>
    </row>
    <row r="5" spans="2:9" ht="7.5" customHeight="1"/>
    <row r="6" spans="2:9">
      <c r="B6" s="54" t="s">
        <v>261</v>
      </c>
      <c r="C6" s="55"/>
      <c r="D6" s="56"/>
    </row>
    <row r="8" spans="2:9">
      <c r="B8" s="22" t="s">
        <v>212</v>
      </c>
      <c r="C8" s="23" t="s">
        <v>220</v>
      </c>
      <c r="D8" s="22" t="s">
        <v>221</v>
      </c>
      <c r="I8" s="22"/>
    </row>
    <row r="9" spans="2:9">
      <c r="B9" s="63" t="s">
        <v>233</v>
      </c>
      <c r="C9" s="64">
        <v>40</v>
      </c>
      <c r="D9" s="65">
        <v>50</v>
      </c>
      <c r="F9" s="22" t="s">
        <v>212</v>
      </c>
      <c r="G9" s="22" t="s">
        <v>222</v>
      </c>
      <c r="H9" s="22" t="s">
        <v>218</v>
      </c>
    </row>
    <row r="10" spans="2:9">
      <c r="F10" t="s">
        <v>233</v>
      </c>
      <c r="G10">
        <v>0.16</v>
      </c>
      <c r="H10">
        <f t="shared" ref="H10:H21" si="0">G10*1000</f>
        <v>160</v>
      </c>
    </row>
    <row r="11" spans="2:9">
      <c r="F11" t="s">
        <v>215</v>
      </c>
      <c r="G11">
        <v>0.2</v>
      </c>
      <c r="H11">
        <f t="shared" si="0"/>
        <v>200</v>
      </c>
    </row>
    <row r="12" spans="2:9">
      <c r="B12" s="73" t="s">
        <v>224</v>
      </c>
      <c r="C12" s="74"/>
      <c r="D12" s="75"/>
      <c r="F12" t="s">
        <v>234</v>
      </c>
      <c r="G12">
        <v>0.1</v>
      </c>
      <c r="H12">
        <f t="shared" si="0"/>
        <v>100</v>
      </c>
    </row>
    <row r="13" spans="2:9">
      <c r="B13" s="24" t="s">
        <v>238</v>
      </c>
      <c r="C13" s="25">
        <f>C9*Dolt!B8/1000</f>
        <v>6.4</v>
      </c>
      <c r="D13" s="26" t="s">
        <v>237</v>
      </c>
      <c r="F13" t="s">
        <v>235</v>
      </c>
      <c r="G13">
        <v>0.05</v>
      </c>
      <c r="H13">
        <f t="shared" si="0"/>
        <v>50</v>
      </c>
    </row>
    <row r="14" spans="2:9">
      <c r="B14" s="27" t="s">
        <v>223</v>
      </c>
      <c r="C14" s="28">
        <f>IFERROR(C13/D9*1000,"")</f>
        <v>128</v>
      </c>
      <c r="D14" s="29" t="s">
        <v>225</v>
      </c>
      <c r="F14" t="s">
        <v>213</v>
      </c>
      <c r="G14">
        <v>0.16500000000000001</v>
      </c>
      <c r="H14">
        <f t="shared" si="0"/>
        <v>165</v>
      </c>
    </row>
    <row r="15" spans="2:9">
      <c r="B15" s="20"/>
      <c r="F15" t="s">
        <v>216</v>
      </c>
      <c r="G15">
        <v>0.2</v>
      </c>
      <c r="H15">
        <f t="shared" si="0"/>
        <v>200</v>
      </c>
    </row>
    <row r="16" spans="2:9">
      <c r="F16" t="s">
        <v>258</v>
      </c>
      <c r="G16">
        <v>0.1</v>
      </c>
      <c r="H16">
        <f t="shared" si="0"/>
        <v>100</v>
      </c>
    </row>
    <row r="17" spans="2:8">
      <c r="F17" t="s">
        <v>217</v>
      </c>
      <c r="G17">
        <v>0.1</v>
      </c>
      <c r="H17">
        <f t="shared" si="0"/>
        <v>100</v>
      </c>
    </row>
    <row r="18" spans="2:8">
      <c r="B18" s="21"/>
      <c r="F18" t="s">
        <v>236</v>
      </c>
      <c r="G18">
        <v>0.1</v>
      </c>
      <c r="H18">
        <f t="shared" si="0"/>
        <v>100</v>
      </c>
    </row>
    <row r="19" spans="2:8">
      <c r="F19" t="s">
        <v>219</v>
      </c>
      <c r="G19">
        <v>0.1</v>
      </c>
      <c r="H19">
        <f t="shared" si="0"/>
        <v>100</v>
      </c>
    </row>
    <row r="20" spans="2:8">
      <c r="F20" t="s">
        <v>214</v>
      </c>
      <c r="G20">
        <v>0.16</v>
      </c>
      <c r="H20">
        <f t="shared" si="0"/>
        <v>160</v>
      </c>
    </row>
    <row r="21" spans="2:8">
      <c r="F21" t="s">
        <v>226</v>
      </c>
      <c r="G21">
        <v>0.16</v>
      </c>
      <c r="H21">
        <f t="shared" si="0"/>
        <v>160</v>
      </c>
    </row>
  </sheetData>
  <sheetProtection algorithmName="SHA-512" hashValue="ff+EhjFbHd2QHmXHMh0FOOoYgNFqPkL5LuZTELRRTk8im+zPluyJiQpn6QQm1HuBx5Eqk/UH+BN0HDG40/MGrA==" saltValue="1kP257vdpj35j4YmvyzXdQ==" spinCount="100000" sheet="1" selectLockedCells="1"/>
  <sortState xmlns:xlrd2="http://schemas.microsoft.com/office/spreadsheetml/2017/richdata2" ref="F10:G16">
    <sortCondition ref="F10"/>
  </sortState>
  <mergeCells count="1">
    <mergeCell ref="B12:D12"/>
  </mergeCells>
  <dataValidations count="1">
    <dataValidation type="list" showInputMessage="1" showErrorMessage="1" sqref="B9" xr:uid="{00000000-0002-0000-0200-000000000000}">
      <formula1>$F$10:$F$24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C1645-5AD0-4B0C-8CEB-5175FB2A5011}">
  <sheetPr codeName="Blad4"/>
  <dimension ref="B4:B23"/>
  <sheetViews>
    <sheetView topLeftCell="A9" workbookViewId="0">
      <selection activeCell="E25" sqref="E25"/>
    </sheetView>
  </sheetViews>
  <sheetFormatPr defaultRowHeight="14.5"/>
  <cols>
    <col min="2" max="2" width="9.81640625" bestFit="1" customWidth="1"/>
  </cols>
  <sheetData>
    <row r="4" spans="2:2">
      <c r="B4" s="22" t="s">
        <v>239</v>
      </c>
    </row>
    <row r="7" spans="2:2">
      <c r="B7" s="22" t="s">
        <v>240</v>
      </c>
    </row>
    <row r="8" spans="2:2">
      <c r="B8">
        <f>VLOOKUP('Immglobulinbeh mg kg vecka'!B9,'Immglobulinbeh mg kg vecka'!F:H,3,FALSE)</f>
        <v>160</v>
      </c>
    </row>
    <row r="11" spans="2:2">
      <c r="B11" t="s">
        <v>243</v>
      </c>
    </row>
    <row r="12" spans="2:2">
      <c r="B12" t="s">
        <v>207</v>
      </c>
    </row>
    <row r="13" spans="2:2">
      <c r="B13">
        <f>'Uträkning dagar'!E13*7</f>
        <v>0</v>
      </c>
    </row>
    <row r="16" spans="2:2" ht="9" customHeight="1"/>
    <row r="17" spans="2:2" hidden="1"/>
    <row r="18" spans="2:2">
      <c r="B18" t="s">
        <v>253</v>
      </c>
    </row>
    <row r="19" spans="2:2">
      <c r="B19">
        <v>20180911</v>
      </c>
    </row>
    <row r="22" spans="2:2">
      <c r="B22" s="71" t="s">
        <v>265</v>
      </c>
    </row>
    <row r="23" spans="2:2">
      <c r="B23" s="70" t="s">
        <v>264</v>
      </c>
    </row>
  </sheetData>
  <sheetProtection algorithmName="SHA-512" hashValue="DhpnR4JmXaVpq7glgUrX0nesgo0kz4gjyVIcfLMMPvRKEzRgYbgiQJoAqgwx/k5WFy6DdLGcXT5aJMj7O+3uPw==" saltValue="duJV83OXulicvSoo1VnuX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1</vt:i4>
      </vt:variant>
    </vt:vector>
  </HeadingPairs>
  <TitlesOfParts>
    <vt:vector size="5" baseType="lpstr">
      <vt:lpstr>Antibiotika</vt:lpstr>
      <vt:lpstr>Uträkning dagar</vt:lpstr>
      <vt:lpstr>Immglobulinbeh mg kg vecka</vt:lpstr>
      <vt:lpstr>Dolt</vt:lpstr>
      <vt:lpstr>Antibiotika!Utskriftsområde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Hansen</dc:creator>
  <cp:lastModifiedBy>Susanne Hansen</cp:lastModifiedBy>
  <cp:lastPrinted>2018-09-15T14:58:56Z</cp:lastPrinted>
  <dcterms:created xsi:type="dcterms:W3CDTF">2015-10-16T07:45:12Z</dcterms:created>
  <dcterms:modified xsi:type="dcterms:W3CDTF">2021-01-31T16:27:06Z</dcterms:modified>
</cp:coreProperties>
</file>